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AnuViltrop\Documents\Pagulasabi\projektid\kohanemisprogramm\"/>
    </mc:Choice>
  </mc:AlternateContent>
  <xr:revisionPtr revIDLastSave="0" documentId="13_ncr:1_{E80FAA5D-ABCA-4B3B-8EFB-52ACA79FC2A4}" xr6:coauthVersionLast="47" xr6:coauthVersionMax="47" xr10:uidLastSave="{00000000-0000-0000-0000-000000000000}"/>
  <bookViews>
    <workbookView xWindow="30810" yWindow="2325" windowWidth="21600" windowHeight="11265" tabRatio="757" xr2:uid="{00000000-000D-0000-FFFF-FFFF00000000}"/>
  </bookViews>
  <sheets>
    <sheet name="A. Eelarve" sheetId="11" r:id="rId1"/>
    <sheet name="Nähtamatu leht" sheetId="16" state="hidden" r:id="rId2"/>
  </sheets>
  <definedNames>
    <definedName name="Kinnituskiri" comment="Vali sobiv vastusevariant">'Nähtamatu leht'!$A$12:$A$14</definedName>
    <definedName name="Projekti_valdkond">'A. Eelarve'!$B$10</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1" l="1"/>
  <c r="G41" i="11" l="1"/>
  <c r="F35" i="11"/>
  <c r="G35" i="11" s="1"/>
  <c r="F34" i="11"/>
  <c r="G40" i="11" l="1"/>
  <c r="G53" i="11"/>
  <c r="G52" i="11"/>
  <c r="G51" i="11"/>
  <c r="G54" i="11"/>
  <c r="G55" i="11"/>
  <c r="G50" i="11"/>
  <c r="G34" i="11" l="1"/>
  <c r="D19" i="11" l="1"/>
  <c r="G44" i="11" l="1"/>
  <c r="G45" i="11"/>
  <c r="G46" i="11"/>
  <c r="G47" i="11"/>
  <c r="G49" i="11"/>
  <c r="G39" i="11"/>
  <c r="G37" i="11"/>
  <c r="G38" i="11" l="1"/>
  <c r="C24" i="11" s="1"/>
  <c r="G42" i="11"/>
  <c r="G33" i="11"/>
  <c r="G56" i="11" l="1"/>
  <c r="G57" i="11" s="1"/>
  <c r="C25" i="11"/>
  <c r="C23" i="11"/>
  <c r="C26" i="11" l="1"/>
  <c r="D23" i="11" l="1"/>
  <c r="D25" i="11"/>
  <c r="D24" i="11"/>
  <c r="C27" i="11" l="1"/>
  <c r="C28" i="11" s="1"/>
  <c r="C17" i="11" s="1"/>
  <c r="C15" i="11" l="1"/>
  <c r="C18" i="11"/>
  <c r="C16" i="11"/>
  <c r="C14" i="11"/>
  <c r="C1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tc={4E664939-FAB2-4A06-B972-DB419156334C}</author>
    <author>tc={584B82C4-B580-4617-99EF-C35C2E33A094}</author>
  </authors>
  <commentList>
    <comment ref="E36" authorId="0" shapeId="0" xr:uid="{4E664939-FAB2-4A06-B972-DB419156334C}">
      <text>
        <t>[Threaded comment]
Your version of Excel allows you to read this threaded comment; however, any edits to it will get removed if the file is opened in a newer version of Excel. Learn more: https://go.microsoft.com/fwlink/?linkid=870924
Comment:
    ametlikus taotluses muuta kogust</t>
      </text>
    </comment>
    <comment ref="E50" authorId="1" shapeId="0" xr:uid="{584B82C4-B580-4617-99EF-C35C2E33A094}">
      <text>
        <t>[Threaded comment]
Your version of Excel allows you to read this threaded comment; however, any edits to it will get removed if the file is opened in a newer version of Excel. Learn more: https://go.microsoft.com/fwlink/?linkid=870924
Comment:
    24</t>
      </text>
    </comment>
  </commentList>
</comments>
</file>

<file path=xl/sharedStrings.xml><?xml version="1.0" encoding="utf-8"?>
<sst xmlns="http://schemas.openxmlformats.org/spreadsheetml/2006/main" count="140" uniqueCount="118">
  <si>
    <t>Kululiik</t>
  </si>
  <si>
    <t>AMIF</t>
  </si>
  <si>
    <t>Tööjõukulud</t>
  </si>
  <si>
    <t>2.</t>
  </si>
  <si>
    <t>3.</t>
  </si>
  <si>
    <t>Sihtrühmaga seotud tegevused</t>
  </si>
  <si>
    <t>PROJEKTI KULUD KOKKU</t>
  </si>
  <si>
    <t>Rahastamisallikas</t>
  </si>
  <si>
    <t>Summa</t>
  </si>
  <si>
    <t>Riiklik kaasfinantseering</t>
  </si>
  <si>
    <t>Partnerite poolne kaasfinantseering</t>
  </si>
  <si>
    <t>Toetuse saaja omafinanantseering</t>
  </si>
  <si>
    <t>KOKKU</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</si>
  <si>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</si>
  <si>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</si>
  <si>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</si>
  <si>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</si>
  <si>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</si>
  <si>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</si>
  <si>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</si>
  <si>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</si>
  <si>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</si>
  <si>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</si>
  <si>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</si>
  <si>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</si>
  <si>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</si>
  <si>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</si>
  <si>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</si>
  <si>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</si>
  <si>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</si>
  <si>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</si>
  <si>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Toetuse saaja:</t>
  </si>
  <si>
    <t>Projekti valdkond:</t>
  </si>
  <si>
    <t>Projekti käigus saadud muud sissetulekud</t>
  </si>
  <si>
    <t>kuu</t>
  </si>
  <si>
    <t>tk</t>
  </si>
  <si>
    <t>Osakaal %</t>
  </si>
  <si>
    <t>PROJEKTI MAKSUMUS KOKKU</t>
  </si>
  <si>
    <t>Jah</t>
  </si>
  <si>
    <t>Ei</t>
  </si>
  <si>
    <t>Ei kohaldu</t>
  </si>
  <si>
    <t>päev</t>
  </si>
  <si>
    <t>Projekti pealkiri:</t>
  </si>
  <si>
    <t>Tabel 2. Projekti kululiikide koondtabel (EUR)</t>
  </si>
  <si>
    <t>Tabel 1. Projekti tulud allikate lõikes (EUR)</t>
  </si>
  <si>
    <t>Ühiku hind</t>
  </si>
  <si>
    <t>Sõidu- ja lähetuskulud</t>
  </si>
  <si>
    <r>
      <t>Sihtrühmadega seotud kulud</t>
    </r>
    <r>
      <rPr>
        <strike/>
        <sz val="12"/>
        <rFont val="Times New Roman"/>
        <family val="1"/>
        <charset val="186"/>
      </rPr>
      <t xml:space="preserve"> </t>
    </r>
  </si>
  <si>
    <t>Projekti periood:</t>
  </si>
  <si>
    <t>Tabel 3. Projekti detailne eelarve (EUR)</t>
  </si>
  <si>
    <t>Materjalide tõlkekulud</t>
  </si>
  <si>
    <t>Infomaterjalide kujundus ja trükk</t>
  </si>
  <si>
    <t>Koolitustega seonduvad kulud</t>
  </si>
  <si>
    <t>Osalejate käsiraamatu kujundus ja trükk</t>
  </si>
  <si>
    <t>Koolitajate tasu</t>
  </si>
  <si>
    <t>Lastehoid</t>
  </si>
  <si>
    <t>Osalejate sõidukulu</t>
  </si>
  <si>
    <t xml:space="preserve">Koolitusel osalemiseks vajaliku sõidukulu kaetus, sh maakonna ning linnaliinid. Arvestuslikult 40% osalejatest vajavad sõidukulu hüvitamist. Arvestuse aluseks on näidisteekonnad Kiltsi/Vägeva-Tallinn, Tallinn-Tartu; Pärnu-Tallinn. Edasi-tagasi sõit. </t>
  </si>
  <si>
    <t>Osalejate majutuskulu</t>
  </si>
  <si>
    <t>Rahvusvahelise kaitse saanud isikute kohanemisprogramm III</t>
  </si>
  <si>
    <t>01.09.2020-31.12.2022</t>
  </si>
  <si>
    <t>Projektijuht (Pagulasabi)</t>
  </si>
  <si>
    <t>Koolituste koordinaator (IOM)</t>
  </si>
  <si>
    <t>1.1</t>
  </si>
  <si>
    <t>1.2</t>
  </si>
  <si>
    <t>1.3</t>
  </si>
  <si>
    <t>1.4</t>
  </si>
  <si>
    <t>Osaline tööaeg (0,25 kohta), vastutab projekti tervikliku juhtimise, rahastajaga suhtlemise, aruandluse jms korraldamise eest. Töötasu vastavalt Pagulasabi palgatasemele (1323 EUR bruto 2020. aastal), sh sisse on arvestatud iga-aastane töötasu tõus 5% (rakendub iga aasta alguses). Sisaldab kõiki tööjõumakse.</t>
  </si>
  <si>
    <t>Koordinaator (Pagulasabi)</t>
  </si>
  <si>
    <t>Osaline tööaeg (0,75 kohta), vastutab sihtgrupi teavitamise, eel- ja järelintervjuude läbiviimise (vajaduste hindamise ja mõjude hindamise eesmärgil), lastele suunatud tegevuste ja interaktiivsete tegevuste elluviimise jms eest. Töötasu vastavalt Pagulasabi palgatasemele (1323 EUR bruto 2020. aastal), sh sisse on arvestatud iga-aastane töötasu tõus 5% (rakendub iga aasta alguses). Sisaldab kõiki tööjõumakse.</t>
  </si>
  <si>
    <t>Koolituste ning teavitustegevusega kaasnevad kulud, kui tegevus toimub väljaspool Tallinna. Arvestuse aluseks, Tallinn-Tartu-Tallinn; Tallinn-Kiltsi/Vägeva-Tallinn. Arvestuslikult 40 sõitu IOMile ja 20 sõitu Pagulasabile.</t>
  </si>
  <si>
    <t>Kui majutus osutub vajalikuks tulenevalt koolitusega seonduvate tegevuste toimumisest mujal kui Tallinn. Arvestuslikult IOMil 28 korda ja Pagulasabil 12 korda.</t>
  </si>
  <si>
    <t>2.1</t>
  </si>
  <si>
    <t>2.2</t>
  </si>
  <si>
    <t>Infomaterjalide (nt posterid ja infolehed). Vähemalt 4 keeles.</t>
  </si>
  <si>
    <t>Projekti meeskonna ning koolitajate sõidukulu</t>
  </si>
  <si>
    <t>Projekti meeskonna ning koolitajate majutuskulu ning lähetusega seonduvate kulude kaetus</t>
  </si>
  <si>
    <t>Projekti admin-finantsassistant (IOM)</t>
  </si>
  <si>
    <t>2.3</t>
  </si>
  <si>
    <t>Koolitusmaterjalide kulu</t>
  </si>
  <si>
    <t>Koolitusega seotud materjalide kujundus ja trükk</t>
  </si>
  <si>
    <t>Koolitusruumide rent ja toitlustus</t>
  </si>
  <si>
    <t>Lastele ja noortele suunatud tegevuste kulud</t>
  </si>
  <si>
    <t>Koolitus kestab 4 päeva, ühe koolituspäeva pikkuseks on hinnanguliselt 7 tundi. Kokku planeeritud 25 koolitust. Sisaldab ettevalmistusaega ning võimalust kaasata kaks koolitajat vastavalt koolituskavale (kui tegevus kahes grupis). Sisaldab ka suulise tõlke kulu (kui vajalik).</t>
  </si>
  <si>
    <t>0-7 aastaste lastehoid koos toitlustusega. Hinnanguliselt 50% koolitustest vajavad lastehoiu tagamist. Arvestuse aluseks kaks last hoius 4 päeva vältel.</t>
  </si>
  <si>
    <t>Kui osalejate elukoht on mujal kui koolituse toimumiskoht ning edasi-tagasi sõitmine ei ole mõistlik, siis majutuse tagamine koos toitlustusega. Hinnanguliselt 3 ööd/koolitus ning 40% osalejatest vajavad majutust, sh pereliikmed.</t>
  </si>
  <si>
    <t>Interaktiivse tegevusega seotud kulud</t>
  </si>
  <si>
    <t>Sisaldab lastele (7+ aastat) suunatud tegevusega kaasnevaid kulusid, nt materjalide trükk, muuseumipiletid, mängude ja töövahendite (nt pliiatsid, pusled jms) soetamine. Võimaldab ka pileteid saatvale täiskasvanule.</t>
  </si>
  <si>
    <t>Välisekspertide sõidukulud</t>
  </si>
  <si>
    <t>Välisekspertide sõidukulu kaetus, võimalus kaasata koolitajate koolitajaid, kultuurivahendajaid ja vähelevinud keeltes koolituste läbiviijaid. Arvestuse aluseks näidismarsruut Amsterdam-Tallinn-Amsterdam.</t>
  </si>
  <si>
    <t>Tegevuse raames tekkivate kulude vajaduspõhine kaetus: nt muuseumite piletid, linnakaartide soetamine, ühistranspordi kasutamine, toitlustus, ruumi kulu jms.</t>
  </si>
  <si>
    <t>MTÜ Eesti Pagulasabi</t>
  </si>
  <si>
    <t>ASUTUSESISESEKS KASUTAMISEKS</t>
  </si>
  <si>
    <t>Teabevaldaja: Siseministeerium</t>
  </si>
  <si>
    <t>Juurdepääsupiirangu alus: TLS § 28 lg 2 p 13</t>
  </si>
  <si>
    <t xml:space="preserve">Toetuslepingu AMIF2020-12 juurde </t>
  </si>
  <si>
    <t>3.1</t>
  </si>
  <si>
    <t>3.2</t>
  </si>
  <si>
    <t>3.3</t>
  </si>
  <si>
    <t>3.4</t>
  </si>
  <si>
    <t>3.5</t>
  </si>
  <si>
    <t>3.6</t>
  </si>
  <si>
    <t>3.7</t>
  </si>
  <si>
    <t>3.8</t>
  </si>
  <si>
    <t>3.9</t>
  </si>
  <si>
    <t>3.10</t>
  </si>
  <si>
    <t>3.11</t>
  </si>
  <si>
    <t>Projekti tunnus:</t>
  </si>
  <si>
    <t>AMIF2020-12</t>
  </si>
  <si>
    <t>Lõpptähtpäev: 03.09.2095</t>
  </si>
  <si>
    <t>Algkuupäev: 03.09.2020</t>
  </si>
  <si>
    <t>Lisa 2</t>
  </si>
  <si>
    <t>Osaline tööaeg (0,4 kohta), vastutab koolituste koordineerimise, koolitajate leidmise ja haldamise, IOM poolse aruandluse jms eest. Kulu sisaldab endas bruto töötasu (vastavalt ÜRO palgaskaalale) ning tööandja kulusid töötasudeks (panus ÜRO pensionifondi (United Nations Joint Staff Pension Fund - UNJSPF - 15.8%), kompensatsiooniplaan (0.47%), lapsetoetus ja IOMi ravikindlustuse (MSP premium floor) MSPga ühinemise kulu, puhkusetasu, 6% Terminal emolument). Kuivõrd 2021. aastal veebruarist 2022. aasta veebruarini on see ametikoht olnud vakantne, on koolituste koordinaatori töötasu kaetud projektist 16 kuu ulatuses.</t>
  </si>
  <si>
    <t>Info ja koolitusmaterjalide (sh osalejate käsiraamat, koolitusmaterjalid jms) tõlkimine. Kulu arvestuse aluseks on eesti-inglise, eesti/inglise - araabia, eesti-vene, eesti/inglise-türgi, inglise-tamili/farsi/tigre, inglise-pashtuni suunad ning arvestuslikult 100 lk/keel. Arvestuslikult kuni 7 keele tõlge.</t>
  </si>
  <si>
    <t>Koolitusmaterjalide, nt metodoloogilised materjalid, töölehed ning muu materjal, ning diplomite kujundus ja trükk. Arvestuse aluseks kuni 7 keelt.</t>
  </si>
  <si>
    <t>Materjal kujundatakse inglise, vene, araabia, türgi keeles; lisaks mõnes muus trendipõhises keeles, kui selleks on vajadus (nt farsi, pashtuni). Trükk toimub vastavalt komplekteeritud koolitusgruppidele.</t>
  </si>
  <si>
    <t>Sisaldab koolitusruumi, seadmeid ning toiltustust (lõuna ja kohvipausid). Arvestuslikult 25 koolitust (6 inimest grupis). Üks koolitus kestab 4 päeva. Arvestuslikult 70% juhtudel on kasutusel Pagulasabi Tallinna kontori ruumid ning kulud on kaetud tegelike kulude alusel (igakuine ruumidega seotud kogukulu proportsionaalselt koolituspäevade arvuga); muudel juhtudel renditakse koolitusruumid vajaduspõhiselt. Toitlustust pakub Tallinnas Siin &amp; Sääl OÜ (kaasatud partnerina), mujal kasutatakse võimalusel teisi pagulastega seotud ettevõtteid (Köömen, Vao Köök). Vajadusel kaetaks siit ka koolitajate koolitusega seotud rendi- ja toitlustuskulud. Kuivõrd 2020. aastast on suur osa koolitusi toimunud online-kanalites, tasutakse eelarverealt ka e-keskkonna kasutusõigust ning vähendatakse kontaktkoolituste mahtu 75 päevale.</t>
  </si>
  <si>
    <t>Osaline tööaeg (0,3 kohta), koolituste koordinaatori assisteerimine projekti raamatupidamisalastes küsimustes, sh hanked jms. Kulu sisaldab endas bruto töötasu (vastavalt ÜRO palgaskaalale) ning tööandja kulusid töötasudeks (panus ÜRO pensionifondi (United Nations Joint Staff Pension Fund - UNJSPF - 15.8%), kompensatsiooniplaan (0.47%), lapsetoetus ja IOMi ravikindlustuse (MSP premium floor) MSPga ühinemise kulu, puhkusetasu, 6% Terminal emolument). Kuivõrd koolituste koordinaatori ametikoht on olnud 2021. aasta veebruarist 2022. aasta veebruarini vakantne, on projekti admin-finantsassistendi töökoormus projektist olnud planeeritust suurem; kasvades vahepeal 100% tööajast. Keskmine assistendi koormus kogu projekti lõikes on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</si>
</sst>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000"/>
  </numFmts>
  <fonts count="9"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strike/>
      <sz val="12"/>
      <name val="Times New Roman"/>
      <family val="1"/>
      <charset val="186"/>
    </font>
  </fonts>
  <fills count="6">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70">
    <xf numFmtId="0" fontId="0" fillId="0" borderId="0" xfId="0"/>
    <xf numFmtId="0" fontId="0" fillId="0" borderId="0" xfId="0"/>
    <xf numFmtId="0" fontId="2" fillId="0" borderId="0" xfId="0" applyFont="1"/>
    <xf numFmtId="0" fontId="2" fillId="0" borderId="0" xfId="0" applyFont="1" applyProtection="1">
      <protection locked="0"/>
    </xf>
    <xf numFmtId="0" fontId="2" fillId="0" borderId="1" xfId="0" applyFont="1" applyBorder="1" applyProtection="1">
      <protection locked="0" hidden="1"/>
    </xf>
    <xf numFmtId="0" fontId="2" fillId="0" borderId="0" xfId="0" applyFont="1" applyProtection="1">
      <protection locked="0" hidden="1"/>
    </xf>
    <xf numFmtId="0" fontId="2" fillId="0" borderId="0" xfId="0" applyFont="1" applyBorder="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0" borderId="1" xfId="0" applyFont="1" applyBorder="1" applyProtection="1">
      <protection hidden="1"/>
    </xf>
    <xf numFmtId="0" fontId="2" fillId="0" borderId="1" xfId="0" applyFont="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4" fontId="2" fillId="0" borderId="1" xfId="0" applyNumberFormat="1" applyFont="1" applyBorder="1" applyProtection="1">
      <protection hidden="1"/>
    </xf>
    <xf numFmtId="4" fontId="2" fillId="5" borderId="1" xfId="0" applyNumberFormat="1" applyFont="1" applyFill="1" applyBorder="1" applyProtection="1">
      <protection locked="0" hidden="1"/>
    </xf>
    <xf numFmtId="4" fontId="3" fillId="4"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0" fontId="7" fillId="0" borderId="0" xfId="0" applyFont="1" applyProtection="1">
      <protection hidden="1"/>
    </xf>
    <xf numFmtId="0" fontId="7" fillId="0" borderId="1" xfId="0" applyFont="1" applyBorder="1" applyProtection="1">
      <protection hidden="1"/>
    </xf>
    <xf numFmtId="0" fontId="2" fillId="0" borderId="0" xfId="0" applyFont="1" applyAlignment="1" applyProtection="1">
      <alignment horizontal="right"/>
      <protection locked="0"/>
    </xf>
    <xf numFmtId="2" fontId="2" fillId="0" borderId="1" xfId="0" applyNumberFormat="1" applyFont="1" applyBorder="1" applyProtection="1">
      <protection locked="0" hidden="1"/>
    </xf>
    <xf numFmtId="0" fontId="2" fillId="0" borderId="1" xfId="0" applyFont="1" applyBorder="1" applyAlignment="1" applyProtection="1">
      <alignment wrapText="1"/>
      <protection locked="0" hidden="1"/>
    </xf>
    <xf numFmtId="0" fontId="2" fillId="5" borderId="1" xfId="0" applyFont="1" applyFill="1" applyBorder="1" applyProtection="1">
      <protection locked="0" hidden="1"/>
    </xf>
    <xf numFmtId="49" fontId="3" fillId="0" borderId="1" xfId="0" applyNumberFormat="1" applyFont="1" applyBorder="1" applyProtection="1">
      <protection locked="0" hidden="1"/>
    </xf>
    <xf numFmtId="49" fontId="3" fillId="2" borderId="1" xfId="0" applyNumberFormat="1" applyFont="1" applyFill="1" applyBorder="1" applyProtection="1">
      <protection hidden="1"/>
    </xf>
    <xf numFmtId="49" fontId="3" fillId="5" borderId="1" xfId="0" applyNumberFormat="1" applyFont="1" applyFill="1" applyBorder="1" applyProtection="1">
      <protection locked="0" hidden="1"/>
    </xf>
    <xf numFmtId="2" fontId="2" fillId="0" borderId="0" xfId="0" applyNumberFormat="1" applyFont="1" applyProtection="1">
      <protection locked="0"/>
    </xf>
    <xf numFmtId="4" fontId="2" fillId="0" borderId="0" xfId="0" applyNumberFormat="1" applyFont="1" applyProtection="1">
      <protection hidden="1"/>
    </xf>
    <xf numFmtId="49" fontId="3" fillId="0" borderId="1" xfId="0" applyNumberFormat="1" applyFont="1" applyFill="1" applyBorder="1" applyProtection="1">
      <protection locked="0" hidden="1"/>
    </xf>
    <xf numFmtId="0" fontId="2" fillId="0" borderId="1" xfId="0" applyFont="1" applyFill="1" applyBorder="1" applyProtection="1">
      <protection locked="0" hidden="1"/>
    </xf>
    <xf numFmtId="0" fontId="2" fillId="0" borderId="1" xfId="0" applyFont="1" applyFill="1" applyBorder="1" applyAlignment="1" applyProtection="1">
      <alignment wrapText="1"/>
      <protection locked="0" hidden="1"/>
    </xf>
    <xf numFmtId="2" fontId="2" fillId="0" borderId="1" xfId="0" applyNumberFormat="1" applyFont="1" applyFill="1" applyBorder="1" applyProtection="1">
      <protection locked="0" hidden="1"/>
    </xf>
    <xf numFmtId="4" fontId="2" fillId="0" borderId="1" xfId="0" applyNumberFormat="1" applyFont="1" applyFill="1" applyBorder="1" applyProtection="1">
      <protection locked="0" hidden="1"/>
    </xf>
    <xf numFmtId="0" fontId="2" fillId="0" borderId="0" xfId="0" applyFont="1" applyFill="1" applyProtection="1">
      <protection locked="0" hidden="1"/>
    </xf>
    <xf numFmtId="0" fontId="0" fillId="2" borderId="4" xfId="0" applyFont="1" applyFill="1" applyBorder="1" applyAlignment="1" applyProtection="1">
      <protection hidden="1"/>
    </xf>
    <xf numFmtId="0" fontId="2" fillId="0" borderId="0" xfId="0" applyFont="1" applyAlignment="1" applyProtection="1">
      <alignment wrapText="1"/>
      <protection locked="0" hidden="1"/>
    </xf>
    <xf numFmtId="0" fontId="2" fillId="0" borderId="0" xfId="0" applyFont="1" applyAlignment="1">
      <alignment horizontal="justify" vertical="center"/>
    </xf>
    <xf numFmtId="4" fontId="2" fillId="0" borderId="0" xfId="0" applyNumberFormat="1" applyFont="1" applyProtection="1">
      <protection locked="0" hidden="1"/>
    </xf>
    <xf numFmtId="0" fontId="4" fillId="0" borderId="5"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6" fillId="0" borderId="5"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4" borderId="2" xfId="0" applyFont="1" applyFill="1" applyBorder="1" applyAlignment="1" applyProtection="1">
      <protection hidden="1"/>
    </xf>
    <xf numFmtId="0" fontId="1" fillId="4"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166" fontId="2" fillId="0" borderId="0" xfId="0" applyNumberFormat="1" applyFont="1" applyProtection="1">
      <protection locked="0" hidden="1"/>
    </xf>
  </cellXfs>
  <cellStyles count="2">
    <cellStyle name="Hyperlink" xfId="1" builtinId="8"/>
    <cellStyle name="Normal" xfId="0" builtinId="0"/>
  </cellStyles>
  <dxfs count="4">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2203979</xdr:colOff>
      <xdr:row>7</xdr:row>
      <xdr:rowOff>30426</xdr:rowOff>
    </xdr:from>
    <xdr:to>
      <xdr:col>2</xdr:col>
      <xdr:colOff>1075340</xdr:colOff>
      <xdr:row>11</xdr:row>
      <xdr:rowOff>83306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3729" y="1530614"/>
          <a:ext cx="1231974" cy="859331"/>
        </a:xfrm>
        <a:prstGeom prst="rect">
          <a:avLst/>
        </a:prstGeom>
      </xdr:spPr>
    </xdr:pic>
    <xdr:clientData/>
  </xdr:twoCellAnchor>
  <xdr:twoCellAnchor editAs="oneCell">
    <xdr:from>
      <xdr:col>2</xdr:col>
      <xdr:colOff>1231634</xdr:colOff>
      <xdr:row>7</xdr:row>
      <xdr:rowOff>17042</xdr:rowOff>
    </xdr:from>
    <xdr:to>
      <xdr:col>2</xdr:col>
      <xdr:colOff>2821290</xdr:colOff>
      <xdr:row>11</xdr:row>
      <xdr:rowOff>29854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8822" y="1517230"/>
          <a:ext cx="1589656" cy="82561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tin Eber" id="{D98000F8-4943-41EF-B095-3BB0E1F11E1F}" userId="Martin Eb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6" dT="2022-01-31T13:28:22.98" personId="{D98000F8-4943-41EF-B095-3BB0E1F11E1F}" id="{4E664939-FAB2-4A06-B972-DB419156334C}">
    <text>ametlikus taotluses muuta kogust</text>
  </threadedComment>
  <threadedComment ref="E50" dT="2022-01-31T13:45:34.32" personId="{D98000F8-4943-41EF-B095-3BB0E1F11E1F}" id="{584B82C4-B580-4617-99EF-C35C2E33A094}">
    <text>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4"/>
  <sheetViews>
    <sheetView tabSelected="1" topLeftCell="A10" zoomScale="90" zoomScaleNormal="90" workbookViewId="0">
      <selection activeCell="C74" sqref="C74"/>
    </sheetView>
  </sheetViews>
  <sheetFormatPr defaultColWidth="8.85546875" defaultRowHeight="15.75" x14ac:dyDescent="0.25"/>
  <cols>
    <col min="1" max="1" width="27.140625" style="3" customWidth="1"/>
    <col min="2" max="2" width="35.42578125" style="3" customWidth="1"/>
    <col min="3" max="3" width="45.140625" style="3" customWidth="1"/>
    <col min="4" max="4" width="18" style="3" customWidth="1"/>
    <col min="5" max="5" width="12.42578125" style="3" bestFit="1" customWidth="1"/>
    <col min="6" max="6" width="21.42578125" style="3" customWidth="1"/>
    <col min="7" max="7" width="12.42578125" style="3" bestFit="1" customWidth="1"/>
    <col min="8" max="8" width="11" style="3" bestFit="1" customWidth="1"/>
    <col min="9" max="9" width="9.5703125" style="3" bestFit="1" customWidth="1"/>
    <col min="10" max="252" width="9.140625" style="3"/>
    <col min="253" max="253" width="32.140625" style="3" bestFit="1" customWidth="1"/>
    <col min="254" max="254" width="21.42578125" style="3" bestFit="1" customWidth="1"/>
    <col min="255" max="255" width="11.42578125" style="3" bestFit="1" customWidth="1"/>
    <col min="256" max="256" width="12.42578125" style="3" bestFit="1" customWidth="1"/>
    <col min="257" max="257" width="10.42578125" style="3" bestFit="1" customWidth="1"/>
    <col min="258" max="259" width="9.140625" style="3"/>
    <col min="260" max="260" width="15.85546875" style="3" customWidth="1"/>
    <col min="261" max="508" width="9.140625" style="3"/>
    <col min="509" max="509" width="32.140625" style="3" bestFit="1" customWidth="1"/>
    <col min="510" max="510" width="21.42578125" style="3" bestFit="1" customWidth="1"/>
    <col min="511" max="511" width="11.42578125" style="3" bestFit="1" customWidth="1"/>
    <col min="512" max="512" width="12.42578125" style="3" bestFit="1" customWidth="1"/>
    <col min="513" max="513" width="10.42578125" style="3" bestFit="1" customWidth="1"/>
    <col min="514" max="515" width="9.140625" style="3"/>
    <col min="516" max="516" width="15.85546875" style="3" customWidth="1"/>
    <col min="517" max="764" width="9.140625" style="3"/>
    <col min="765" max="765" width="32.140625" style="3" bestFit="1" customWidth="1"/>
    <col min="766" max="766" width="21.42578125" style="3" bestFit="1" customWidth="1"/>
    <col min="767" max="767" width="11.42578125" style="3" bestFit="1" customWidth="1"/>
    <col min="768" max="768" width="12.42578125" style="3" bestFit="1" customWidth="1"/>
    <col min="769" max="769" width="10.42578125" style="3" bestFit="1" customWidth="1"/>
    <col min="770" max="771" width="9.140625" style="3"/>
    <col min="772" max="772" width="15.85546875" style="3" customWidth="1"/>
    <col min="773" max="1020" width="9.140625" style="3"/>
    <col min="1021" max="1021" width="32.140625" style="3" bestFit="1" customWidth="1"/>
    <col min="1022" max="1022" width="21.42578125" style="3" bestFit="1" customWidth="1"/>
    <col min="1023" max="1023" width="11.42578125" style="3" bestFit="1" customWidth="1"/>
    <col min="1024" max="1024" width="12.42578125" style="3" bestFit="1" customWidth="1"/>
    <col min="1025" max="1025" width="10.42578125" style="3" bestFit="1" customWidth="1"/>
    <col min="1026" max="1027" width="9.140625" style="3"/>
    <col min="1028" max="1028" width="15.85546875" style="3" customWidth="1"/>
    <col min="1029" max="1276" width="9.140625" style="3"/>
    <col min="1277" max="1277" width="32.140625" style="3" bestFit="1" customWidth="1"/>
    <col min="1278" max="1278" width="21.42578125" style="3" bestFit="1" customWidth="1"/>
    <col min="1279" max="1279" width="11.42578125" style="3" bestFit="1" customWidth="1"/>
    <col min="1280" max="1280" width="12.42578125" style="3" bestFit="1" customWidth="1"/>
    <col min="1281" max="1281" width="10.42578125" style="3" bestFit="1" customWidth="1"/>
    <col min="1282" max="1283" width="9.140625" style="3"/>
    <col min="1284" max="1284" width="15.85546875" style="3" customWidth="1"/>
    <col min="1285" max="1532" width="9.140625" style="3"/>
    <col min="1533" max="1533" width="32.140625" style="3" bestFit="1" customWidth="1"/>
    <col min="1534" max="1534" width="21.42578125" style="3" bestFit="1" customWidth="1"/>
    <col min="1535" max="1535" width="11.42578125" style="3" bestFit="1" customWidth="1"/>
    <col min="1536" max="1536" width="12.42578125" style="3" bestFit="1" customWidth="1"/>
    <col min="1537" max="1537" width="10.42578125" style="3" bestFit="1" customWidth="1"/>
    <col min="1538" max="1539" width="9.140625" style="3"/>
    <col min="1540" max="1540" width="15.85546875" style="3" customWidth="1"/>
    <col min="1541" max="1788" width="9.140625" style="3"/>
    <col min="1789" max="1789" width="32.140625" style="3" bestFit="1" customWidth="1"/>
    <col min="1790" max="1790" width="21.42578125" style="3" bestFit="1" customWidth="1"/>
    <col min="1791" max="1791" width="11.42578125" style="3" bestFit="1" customWidth="1"/>
    <col min="1792" max="1792" width="12.42578125" style="3" bestFit="1" customWidth="1"/>
    <col min="1793" max="1793" width="10.42578125" style="3" bestFit="1" customWidth="1"/>
    <col min="1794" max="1795" width="9.140625" style="3"/>
    <col min="1796" max="1796" width="15.85546875" style="3" customWidth="1"/>
    <col min="1797" max="2044" width="9.140625" style="3"/>
    <col min="2045" max="2045" width="32.140625" style="3" bestFit="1" customWidth="1"/>
    <col min="2046" max="2046" width="21.42578125" style="3" bestFit="1" customWidth="1"/>
    <col min="2047" max="2047" width="11.42578125" style="3" bestFit="1" customWidth="1"/>
    <col min="2048" max="2048" width="12.42578125" style="3" bestFit="1" customWidth="1"/>
    <col min="2049" max="2049" width="10.42578125" style="3" bestFit="1" customWidth="1"/>
    <col min="2050" max="2051" width="9.140625" style="3"/>
    <col min="2052" max="2052" width="15.85546875" style="3" customWidth="1"/>
    <col min="2053" max="2300" width="9.140625" style="3"/>
    <col min="2301" max="2301" width="32.140625" style="3" bestFit="1" customWidth="1"/>
    <col min="2302" max="2302" width="21.42578125" style="3" bestFit="1" customWidth="1"/>
    <col min="2303" max="2303" width="11.42578125" style="3" bestFit="1" customWidth="1"/>
    <col min="2304" max="2304" width="12.42578125" style="3" bestFit="1" customWidth="1"/>
    <col min="2305" max="2305" width="10.42578125" style="3" bestFit="1" customWidth="1"/>
    <col min="2306" max="2307" width="9.140625" style="3"/>
    <col min="2308" max="2308" width="15.85546875" style="3" customWidth="1"/>
    <col min="2309" max="2556" width="9.140625" style="3"/>
    <col min="2557" max="2557" width="32.140625" style="3" bestFit="1" customWidth="1"/>
    <col min="2558" max="2558" width="21.42578125" style="3" bestFit="1" customWidth="1"/>
    <col min="2559" max="2559" width="11.42578125" style="3" bestFit="1" customWidth="1"/>
    <col min="2560" max="2560" width="12.42578125" style="3" bestFit="1" customWidth="1"/>
    <col min="2561" max="2561" width="10.42578125" style="3" bestFit="1" customWidth="1"/>
    <col min="2562" max="2563" width="9.140625" style="3"/>
    <col min="2564" max="2564" width="15.85546875" style="3" customWidth="1"/>
    <col min="2565" max="2812" width="9.140625" style="3"/>
    <col min="2813" max="2813" width="32.140625" style="3" bestFit="1" customWidth="1"/>
    <col min="2814" max="2814" width="21.42578125" style="3" bestFit="1" customWidth="1"/>
    <col min="2815" max="2815" width="11.42578125" style="3" bestFit="1" customWidth="1"/>
    <col min="2816" max="2816" width="12.42578125" style="3" bestFit="1" customWidth="1"/>
    <col min="2817" max="2817" width="10.42578125" style="3" bestFit="1" customWidth="1"/>
    <col min="2818" max="2819" width="9.140625" style="3"/>
    <col min="2820" max="2820" width="15.85546875" style="3" customWidth="1"/>
    <col min="2821" max="3068" width="9.140625" style="3"/>
    <col min="3069" max="3069" width="32.140625" style="3" bestFit="1" customWidth="1"/>
    <col min="3070" max="3070" width="21.42578125" style="3" bestFit="1" customWidth="1"/>
    <col min="3071" max="3071" width="11.42578125" style="3" bestFit="1" customWidth="1"/>
    <col min="3072" max="3072" width="12.42578125" style="3" bestFit="1" customWidth="1"/>
    <col min="3073" max="3073" width="10.42578125" style="3" bestFit="1" customWidth="1"/>
    <col min="3074" max="3075" width="9.140625" style="3"/>
    <col min="3076" max="3076" width="15.85546875" style="3" customWidth="1"/>
    <col min="3077" max="3324" width="9.140625" style="3"/>
    <col min="3325" max="3325" width="32.140625" style="3" bestFit="1" customWidth="1"/>
    <col min="3326" max="3326" width="21.42578125" style="3" bestFit="1" customWidth="1"/>
    <col min="3327" max="3327" width="11.42578125" style="3" bestFit="1" customWidth="1"/>
    <col min="3328" max="3328" width="12.42578125" style="3" bestFit="1" customWidth="1"/>
    <col min="3329" max="3329" width="10.42578125" style="3" bestFit="1" customWidth="1"/>
    <col min="3330" max="3331" width="9.140625" style="3"/>
    <col min="3332" max="3332" width="15.85546875" style="3" customWidth="1"/>
    <col min="3333" max="3580" width="9.140625" style="3"/>
    <col min="3581" max="3581" width="32.140625" style="3" bestFit="1" customWidth="1"/>
    <col min="3582" max="3582" width="21.42578125" style="3" bestFit="1" customWidth="1"/>
    <col min="3583" max="3583" width="11.42578125" style="3" bestFit="1" customWidth="1"/>
    <col min="3584" max="3584" width="12.42578125" style="3" bestFit="1" customWidth="1"/>
    <col min="3585" max="3585" width="10.42578125" style="3" bestFit="1" customWidth="1"/>
    <col min="3586" max="3587" width="9.140625" style="3"/>
    <col min="3588" max="3588" width="15.85546875" style="3" customWidth="1"/>
    <col min="3589" max="3836" width="9.140625" style="3"/>
    <col min="3837" max="3837" width="32.140625" style="3" bestFit="1" customWidth="1"/>
    <col min="3838" max="3838" width="21.42578125" style="3" bestFit="1" customWidth="1"/>
    <col min="3839" max="3839" width="11.42578125" style="3" bestFit="1" customWidth="1"/>
    <col min="3840" max="3840" width="12.42578125" style="3" bestFit="1" customWidth="1"/>
    <col min="3841" max="3841" width="10.42578125" style="3" bestFit="1" customWidth="1"/>
    <col min="3842" max="3843" width="9.140625" style="3"/>
    <col min="3844" max="3844" width="15.85546875" style="3" customWidth="1"/>
    <col min="3845" max="4092" width="9.140625" style="3"/>
    <col min="4093" max="4093" width="32.140625" style="3" bestFit="1" customWidth="1"/>
    <col min="4094" max="4094" width="21.42578125" style="3" bestFit="1" customWidth="1"/>
    <col min="4095" max="4095" width="11.42578125" style="3" bestFit="1" customWidth="1"/>
    <col min="4096" max="4096" width="12.42578125" style="3" bestFit="1" customWidth="1"/>
    <col min="4097" max="4097" width="10.42578125" style="3" bestFit="1" customWidth="1"/>
    <col min="4098" max="4099" width="9.140625" style="3"/>
    <col min="4100" max="4100" width="15.85546875" style="3" customWidth="1"/>
    <col min="4101" max="4348" width="9.140625" style="3"/>
    <col min="4349" max="4349" width="32.140625" style="3" bestFit="1" customWidth="1"/>
    <col min="4350" max="4350" width="21.42578125" style="3" bestFit="1" customWidth="1"/>
    <col min="4351" max="4351" width="11.42578125" style="3" bestFit="1" customWidth="1"/>
    <col min="4352" max="4352" width="12.42578125" style="3" bestFit="1" customWidth="1"/>
    <col min="4353" max="4353" width="10.42578125" style="3" bestFit="1" customWidth="1"/>
    <col min="4354" max="4355" width="9.140625" style="3"/>
    <col min="4356" max="4356" width="15.85546875" style="3" customWidth="1"/>
    <col min="4357" max="4604" width="9.140625" style="3"/>
    <col min="4605" max="4605" width="32.140625" style="3" bestFit="1" customWidth="1"/>
    <col min="4606" max="4606" width="21.42578125" style="3" bestFit="1" customWidth="1"/>
    <col min="4607" max="4607" width="11.42578125" style="3" bestFit="1" customWidth="1"/>
    <col min="4608" max="4608" width="12.42578125" style="3" bestFit="1" customWidth="1"/>
    <col min="4609" max="4609" width="10.42578125" style="3" bestFit="1" customWidth="1"/>
    <col min="4610" max="4611" width="9.140625" style="3"/>
    <col min="4612" max="4612" width="15.85546875" style="3" customWidth="1"/>
    <col min="4613" max="4860" width="9.140625" style="3"/>
    <col min="4861" max="4861" width="32.140625" style="3" bestFit="1" customWidth="1"/>
    <col min="4862" max="4862" width="21.42578125" style="3" bestFit="1" customWidth="1"/>
    <col min="4863" max="4863" width="11.42578125" style="3" bestFit="1" customWidth="1"/>
    <col min="4864" max="4864" width="12.42578125" style="3" bestFit="1" customWidth="1"/>
    <col min="4865" max="4865" width="10.42578125" style="3" bestFit="1" customWidth="1"/>
    <col min="4866" max="4867" width="9.140625" style="3"/>
    <col min="4868" max="4868" width="15.85546875" style="3" customWidth="1"/>
    <col min="4869" max="5116" width="9.140625" style="3"/>
    <col min="5117" max="5117" width="32.140625" style="3" bestFit="1" customWidth="1"/>
    <col min="5118" max="5118" width="21.42578125" style="3" bestFit="1" customWidth="1"/>
    <col min="5119" max="5119" width="11.42578125" style="3" bestFit="1" customWidth="1"/>
    <col min="5120" max="5120" width="12.42578125" style="3" bestFit="1" customWidth="1"/>
    <col min="5121" max="5121" width="10.42578125" style="3" bestFit="1" customWidth="1"/>
    <col min="5122" max="5123" width="9.140625" style="3"/>
    <col min="5124" max="5124" width="15.85546875" style="3" customWidth="1"/>
    <col min="5125" max="5372" width="9.140625" style="3"/>
    <col min="5373" max="5373" width="32.140625" style="3" bestFit="1" customWidth="1"/>
    <col min="5374" max="5374" width="21.42578125" style="3" bestFit="1" customWidth="1"/>
    <col min="5375" max="5375" width="11.42578125" style="3" bestFit="1" customWidth="1"/>
    <col min="5376" max="5376" width="12.42578125" style="3" bestFit="1" customWidth="1"/>
    <col min="5377" max="5377" width="10.42578125" style="3" bestFit="1" customWidth="1"/>
    <col min="5378" max="5379" width="9.140625" style="3"/>
    <col min="5380" max="5380" width="15.85546875" style="3" customWidth="1"/>
    <col min="5381" max="5628" width="9.140625" style="3"/>
    <col min="5629" max="5629" width="32.140625" style="3" bestFit="1" customWidth="1"/>
    <col min="5630" max="5630" width="21.42578125" style="3" bestFit="1" customWidth="1"/>
    <col min="5631" max="5631" width="11.42578125" style="3" bestFit="1" customWidth="1"/>
    <col min="5632" max="5632" width="12.42578125" style="3" bestFit="1" customWidth="1"/>
    <col min="5633" max="5633" width="10.42578125" style="3" bestFit="1" customWidth="1"/>
    <col min="5634" max="5635" width="9.140625" style="3"/>
    <col min="5636" max="5636" width="15.85546875" style="3" customWidth="1"/>
    <col min="5637" max="5884" width="9.140625" style="3"/>
    <col min="5885" max="5885" width="32.140625" style="3" bestFit="1" customWidth="1"/>
    <col min="5886" max="5886" width="21.42578125" style="3" bestFit="1" customWidth="1"/>
    <col min="5887" max="5887" width="11.42578125" style="3" bestFit="1" customWidth="1"/>
    <col min="5888" max="5888" width="12.42578125" style="3" bestFit="1" customWidth="1"/>
    <col min="5889" max="5889" width="10.42578125" style="3" bestFit="1" customWidth="1"/>
    <col min="5890" max="5891" width="9.140625" style="3"/>
    <col min="5892" max="5892" width="15.85546875" style="3" customWidth="1"/>
    <col min="5893" max="6140" width="9.140625" style="3"/>
    <col min="6141" max="6141" width="32.140625" style="3" bestFit="1" customWidth="1"/>
    <col min="6142" max="6142" width="21.42578125" style="3" bestFit="1" customWidth="1"/>
    <col min="6143" max="6143" width="11.42578125" style="3" bestFit="1" customWidth="1"/>
    <col min="6144" max="6144" width="12.42578125" style="3" bestFit="1" customWidth="1"/>
    <col min="6145" max="6145" width="10.42578125" style="3" bestFit="1" customWidth="1"/>
    <col min="6146" max="6147" width="9.140625" style="3"/>
    <col min="6148" max="6148" width="15.85546875" style="3" customWidth="1"/>
    <col min="6149" max="6396" width="9.140625" style="3"/>
    <col min="6397" max="6397" width="32.140625" style="3" bestFit="1" customWidth="1"/>
    <col min="6398" max="6398" width="21.42578125" style="3" bestFit="1" customWidth="1"/>
    <col min="6399" max="6399" width="11.42578125" style="3" bestFit="1" customWidth="1"/>
    <col min="6400" max="6400" width="12.42578125" style="3" bestFit="1" customWidth="1"/>
    <col min="6401" max="6401" width="10.42578125" style="3" bestFit="1" customWidth="1"/>
    <col min="6402" max="6403" width="9.140625" style="3"/>
    <col min="6404" max="6404" width="15.85546875" style="3" customWidth="1"/>
    <col min="6405" max="6652" width="9.140625" style="3"/>
    <col min="6653" max="6653" width="32.140625" style="3" bestFit="1" customWidth="1"/>
    <col min="6654" max="6654" width="21.42578125" style="3" bestFit="1" customWidth="1"/>
    <col min="6655" max="6655" width="11.42578125" style="3" bestFit="1" customWidth="1"/>
    <col min="6656" max="6656" width="12.42578125" style="3" bestFit="1" customWidth="1"/>
    <col min="6657" max="6657" width="10.42578125" style="3" bestFit="1" customWidth="1"/>
    <col min="6658" max="6659" width="9.140625" style="3"/>
    <col min="6660" max="6660" width="15.85546875" style="3" customWidth="1"/>
    <col min="6661" max="6908" width="9.140625" style="3"/>
    <col min="6909" max="6909" width="32.140625" style="3" bestFit="1" customWidth="1"/>
    <col min="6910" max="6910" width="21.42578125" style="3" bestFit="1" customWidth="1"/>
    <col min="6911" max="6911" width="11.42578125" style="3" bestFit="1" customWidth="1"/>
    <col min="6912" max="6912" width="12.42578125" style="3" bestFit="1" customWidth="1"/>
    <col min="6913" max="6913" width="10.42578125" style="3" bestFit="1" customWidth="1"/>
    <col min="6914" max="6915" width="9.140625" style="3"/>
    <col min="6916" max="6916" width="15.85546875" style="3" customWidth="1"/>
    <col min="6917" max="7164" width="9.140625" style="3"/>
    <col min="7165" max="7165" width="32.140625" style="3" bestFit="1" customWidth="1"/>
    <col min="7166" max="7166" width="21.42578125" style="3" bestFit="1" customWidth="1"/>
    <col min="7167" max="7167" width="11.42578125" style="3" bestFit="1" customWidth="1"/>
    <col min="7168" max="7168" width="12.42578125" style="3" bestFit="1" customWidth="1"/>
    <col min="7169" max="7169" width="10.42578125" style="3" bestFit="1" customWidth="1"/>
    <col min="7170" max="7171" width="9.140625" style="3"/>
    <col min="7172" max="7172" width="15.85546875" style="3" customWidth="1"/>
    <col min="7173" max="7420" width="9.140625" style="3"/>
    <col min="7421" max="7421" width="32.140625" style="3" bestFit="1" customWidth="1"/>
    <col min="7422" max="7422" width="21.42578125" style="3" bestFit="1" customWidth="1"/>
    <col min="7423" max="7423" width="11.42578125" style="3" bestFit="1" customWidth="1"/>
    <col min="7424" max="7424" width="12.42578125" style="3" bestFit="1" customWidth="1"/>
    <col min="7425" max="7425" width="10.42578125" style="3" bestFit="1" customWidth="1"/>
    <col min="7426" max="7427" width="9.140625" style="3"/>
    <col min="7428" max="7428" width="15.85546875" style="3" customWidth="1"/>
    <col min="7429" max="7676" width="9.140625" style="3"/>
    <col min="7677" max="7677" width="32.140625" style="3" bestFit="1" customWidth="1"/>
    <col min="7678" max="7678" width="21.42578125" style="3" bestFit="1" customWidth="1"/>
    <col min="7679" max="7679" width="11.42578125" style="3" bestFit="1" customWidth="1"/>
    <col min="7680" max="7680" width="12.42578125" style="3" bestFit="1" customWidth="1"/>
    <col min="7681" max="7681" width="10.42578125" style="3" bestFit="1" customWidth="1"/>
    <col min="7682" max="7683" width="9.140625" style="3"/>
    <col min="7684" max="7684" width="15.85546875" style="3" customWidth="1"/>
    <col min="7685" max="7932" width="9.140625" style="3"/>
    <col min="7933" max="7933" width="32.140625" style="3" bestFit="1" customWidth="1"/>
    <col min="7934" max="7934" width="21.42578125" style="3" bestFit="1" customWidth="1"/>
    <col min="7935" max="7935" width="11.42578125" style="3" bestFit="1" customWidth="1"/>
    <col min="7936" max="7936" width="12.42578125" style="3" bestFit="1" customWidth="1"/>
    <col min="7937" max="7937" width="10.42578125" style="3" bestFit="1" customWidth="1"/>
    <col min="7938" max="7939" width="9.140625" style="3"/>
    <col min="7940" max="7940" width="15.85546875" style="3" customWidth="1"/>
    <col min="7941" max="8188" width="9.140625" style="3"/>
    <col min="8189" max="8189" width="32.140625" style="3" bestFit="1" customWidth="1"/>
    <col min="8190" max="8190" width="21.42578125" style="3" bestFit="1" customWidth="1"/>
    <col min="8191" max="8191" width="11.42578125" style="3" bestFit="1" customWidth="1"/>
    <col min="8192" max="8192" width="12.42578125" style="3" bestFit="1" customWidth="1"/>
    <col min="8193" max="8193" width="10.42578125" style="3" bestFit="1" customWidth="1"/>
    <col min="8194" max="8195" width="9.140625" style="3"/>
    <col min="8196" max="8196" width="15.85546875" style="3" customWidth="1"/>
    <col min="8197" max="8444" width="9.140625" style="3"/>
    <col min="8445" max="8445" width="32.140625" style="3" bestFit="1" customWidth="1"/>
    <col min="8446" max="8446" width="21.42578125" style="3" bestFit="1" customWidth="1"/>
    <col min="8447" max="8447" width="11.42578125" style="3" bestFit="1" customWidth="1"/>
    <col min="8448" max="8448" width="12.42578125" style="3" bestFit="1" customWidth="1"/>
    <col min="8449" max="8449" width="10.42578125" style="3" bestFit="1" customWidth="1"/>
    <col min="8450" max="8451" width="9.140625" style="3"/>
    <col min="8452" max="8452" width="15.85546875" style="3" customWidth="1"/>
    <col min="8453" max="8700" width="9.140625" style="3"/>
    <col min="8701" max="8701" width="32.140625" style="3" bestFit="1" customWidth="1"/>
    <col min="8702" max="8702" width="21.42578125" style="3" bestFit="1" customWidth="1"/>
    <col min="8703" max="8703" width="11.42578125" style="3" bestFit="1" customWidth="1"/>
    <col min="8704" max="8704" width="12.42578125" style="3" bestFit="1" customWidth="1"/>
    <col min="8705" max="8705" width="10.42578125" style="3" bestFit="1" customWidth="1"/>
    <col min="8706" max="8707" width="9.140625" style="3"/>
    <col min="8708" max="8708" width="15.85546875" style="3" customWidth="1"/>
    <col min="8709" max="8956" width="9.140625" style="3"/>
    <col min="8957" max="8957" width="32.140625" style="3" bestFit="1" customWidth="1"/>
    <col min="8958" max="8958" width="21.42578125" style="3" bestFit="1" customWidth="1"/>
    <col min="8959" max="8959" width="11.42578125" style="3" bestFit="1" customWidth="1"/>
    <col min="8960" max="8960" width="12.42578125" style="3" bestFit="1" customWidth="1"/>
    <col min="8961" max="8961" width="10.42578125" style="3" bestFit="1" customWidth="1"/>
    <col min="8962" max="8963" width="9.140625" style="3"/>
    <col min="8964" max="8964" width="15.85546875" style="3" customWidth="1"/>
    <col min="8965" max="9212" width="9.140625" style="3"/>
    <col min="9213" max="9213" width="32.140625" style="3" bestFit="1" customWidth="1"/>
    <col min="9214" max="9214" width="21.42578125" style="3" bestFit="1" customWidth="1"/>
    <col min="9215" max="9215" width="11.42578125" style="3" bestFit="1" customWidth="1"/>
    <col min="9216" max="9216" width="12.42578125" style="3" bestFit="1" customWidth="1"/>
    <col min="9217" max="9217" width="10.42578125" style="3" bestFit="1" customWidth="1"/>
    <col min="9218" max="9219" width="9.140625" style="3"/>
    <col min="9220" max="9220" width="15.85546875" style="3" customWidth="1"/>
    <col min="9221" max="9468" width="9.140625" style="3"/>
    <col min="9469" max="9469" width="32.140625" style="3" bestFit="1" customWidth="1"/>
    <col min="9470" max="9470" width="21.42578125" style="3" bestFit="1" customWidth="1"/>
    <col min="9471" max="9471" width="11.42578125" style="3" bestFit="1" customWidth="1"/>
    <col min="9472" max="9472" width="12.42578125" style="3" bestFit="1" customWidth="1"/>
    <col min="9473" max="9473" width="10.42578125" style="3" bestFit="1" customWidth="1"/>
    <col min="9474" max="9475" width="9.140625" style="3"/>
    <col min="9476" max="9476" width="15.85546875" style="3" customWidth="1"/>
    <col min="9477" max="9724" width="9.140625" style="3"/>
    <col min="9725" max="9725" width="32.140625" style="3" bestFit="1" customWidth="1"/>
    <col min="9726" max="9726" width="21.42578125" style="3" bestFit="1" customWidth="1"/>
    <col min="9727" max="9727" width="11.42578125" style="3" bestFit="1" customWidth="1"/>
    <col min="9728" max="9728" width="12.42578125" style="3" bestFit="1" customWidth="1"/>
    <col min="9729" max="9729" width="10.42578125" style="3" bestFit="1" customWidth="1"/>
    <col min="9730" max="9731" width="9.140625" style="3"/>
    <col min="9732" max="9732" width="15.85546875" style="3" customWidth="1"/>
    <col min="9733" max="9980" width="9.140625" style="3"/>
    <col min="9981" max="9981" width="32.140625" style="3" bestFit="1" customWidth="1"/>
    <col min="9982" max="9982" width="21.42578125" style="3" bestFit="1" customWidth="1"/>
    <col min="9983" max="9983" width="11.42578125" style="3" bestFit="1" customWidth="1"/>
    <col min="9984" max="9984" width="12.42578125" style="3" bestFit="1" customWidth="1"/>
    <col min="9985" max="9985" width="10.42578125" style="3" bestFit="1" customWidth="1"/>
    <col min="9986" max="9987" width="9.140625" style="3"/>
    <col min="9988" max="9988" width="15.85546875" style="3" customWidth="1"/>
    <col min="9989" max="10236" width="9.140625" style="3"/>
    <col min="10237" max="10237" width="32.140625" style="3" bestFit="1" customWidth="1"/>
    <col min="10238" max="10238" width="21.42578125" style="3" bestFit="1" customWidth="1"/>
    <col min="10239" max="10239" width="11.42578125" style="3" bestFit="1" customWidth="1"/>
    <col min="10240" max="10240" width="12.42578125" style="3" bestFit="1" customWidth="1"/>
    <col min="10241" max="10241" width="10.42578125" style="3" bestFit="1" customWidth="1"/>
    <col min="10242" max="10243" width="9.140625" style="3"/>
    <col min="10244" max="10244" width="15.85546875" style="3" customWidth="1"/>
    <col min="10245" max="10492" width="9.140625" style="3"/>
    <col min="10493" max="10493" width="32.140625" style="3" bestFit="1" customWidth="1"/>
    <col min="10494" max="10494" width="21.42578125" style="3" bestFit="1" customWidth="1"/>
    <col min="10495" max="10495" width="11.42578125" style="3" bestFit="1" customWidth="1"/>
    <col min="10496" max="10496" width="12.42578125" style="3" bestFit="1" customWidth="1"/>
    <col min="10497" max="10497" width="10.42578125" style="3" bestFit="1" customWidth="1"/>
    <col min="10498" max="10499" width="9.140625" style="3"/>
    <col min="10500" max="10500" width="15.85546875" style="3" customWidth="1"/>
    <col min="10501" max="10748" width="9.140625" style="3"/>
    <col min="10749" max="10749" width="32.140625" style="3" bestFit="1" customWidth="1"/>
    <col min="10750" max="10750" width="21.42578125" style="3" bestFit="1" customWidth="1"/>
    <col min="10751" max="10751" width="11.42578125" style="3" bestFit="1" customWidth="1"/>
    <col min="10752" max="10752" width="12.42578125" style="3" bestFit="1" customWidth="1"/>
    <col min="10753" max="10753" width="10.42578125" style="3" bestFit="1" customWidth="1"/>
    <col min="10754" max="10755" width="9.140625" style="3"/>
    <col min="10756" max="10756" width="15.85546875" style="3" customWidth="1"/>
    <col min="10757" max="11004" width="9.140625" style="3"/>
    <col min="11005" max="11005" width="32.140625" style="3" bestFit="1" customWidth="1"/>
    <col min="11006" max="11006" width="21.42578125" style="3" bestFit="1" customWidth="1"/>
    <col min="11007" max="11007" width="11.42578125" style="3" bestFit="1" customWidth="1"/>
    <col min="11008" max="11008" width="12.42578125" style="3" bestFit="1" customWidth="1"/>
    <col min="11009" max="11009" width="10.42578125" style="3" bestFit="1" customWidth="1"/>
    <col min="11010" max="11011" width="9.140625" style="3"/>
    <col min="11012" max="11012" width="15.85546875" style="3" customWidth="1"/>
    <col min="11013" max="11260" width="9.140625" style="3"/>
    <col min="11261" max="11261" width="32.140625" style="3" bestFit="1" customWidth="1"/>
    <col min="11262" max="11262" width="21.42578125" style="3" bestFit="1" customWidth="1"/>
    <col min="11263" max="11263" width="11.42578125" style="3" bestFit="1" customWidth="1"/>
    <col min="11264" max="11264" width="12.42578125" style="3" bestFit="1" customWidth="1"/>
    <col min="11265" max="11265" width="10.42578125" style="3" bestFit="1" customWidth="1"/>
    <col min="11266" max="11267" width="9.140625" style="3"/>
    <col min="11268" max="11268" width="15.85546875" style="3" customWidth="1"/>
    <col min="11269" max="11516" width="9.140625" style="3"/>
    <col min="11517" max="11517" width="32.140625" style="3" bestFit="1" customWidth="1"/>
    <col min="11518" max="11518" width="21.42578125" style="3" bestFit="1" customWidth="1"/>
    <col min="11519" max="11519" width="11.42578125" style="3" bestFit="1" customWidth="1"/>
    <col min="11520" max="11520" width="12.42578125" style="3" bestFit="1" customWidth="1"/>
    <col min="11521" max="11521" width="10.42578125" style="3" bestFit="1" customWidth="1"/>
    <col min="11522" max="11523" width="9.140625" style="3"/>
    <col min="11524" max="11524" width="15.85546875" style="3" customWidth="1"/>
    <col min="11525" max="11772" width="9.140625" style="3"/>
    <col min="11773" max="11773" width="32.140625" style="3" bestFit="1" customWidth="1"/>
    <col min="11774" max="11774" width="21.42578125" style="3" bestFit="1" customWidth="1"/>
    <col min="11775" max="11775" width="11.42578125" style="3" bestFit="1" customWidth="1"/>
    <col min="11776" max="11776" width="12.42578125" style="3" bestFit="1" customWidth="1"/>
    <col min="11777" max="11777" width="10.42578125" style="3" bestFit="1" customWidth="1"/>
    <col min="11778" max="11779" width="9.140625" style="3"/>
    <col min="11780" max="11780" width="15.85546875" style="3" customWidth="1"/>
    <col min="11781" max="12028" width="9.140625" style="3"/>
    <col min="12029" max="12029" width="32.140625" style="3" bestFit="1" customWidth="1"/>
    <col min="12030" max="12030" width="21.42578125" style="3" bestFit="1" customWidth="1"/>
    <col min="12031" max="12031" width="11.42578125" style="3" bestFit="1" customWidth="1"/>
    <col min="12032" max="12032" width="12.42578125" style="3" bestFit="1" customWidth="1"/>
    <col min="12033" max="12033" width="10.42578125" style="3" bestFit="1" customWidth="1"/>
    <col min="12034" max="12035" width="9.140625" style="3"/>
    <col min="12036" max="12036" width="15.85546875" style="3" customWidth="1"/>
    <col min="12037" max="12284" width="9.140625" style="3"/>
    <col min="12285" max="12285" width="32.140625" style="3" bestFit="1" customWidth="1"/>
    <col min="12286" max="12286" width="21.42578125" style="3" bestFit="1" customWidth="1"/>
    <col min="12287" max="12287" width="11.42578125" style="3" bestFit="1" customWidth="1"/>
    <col min="12288" max="12288" width="12.42578125" style="3" bestFit="1" customWidth="1"/>
    <col min="12289" max="12289" width="10.42578125" style="3" bestFit="1" customWidth="1"/>
    <col min="12290" max="12291" width="9.140625" style="3"/>
    <col min="12292" max="12292" width="15.85546875" style="3" customWidth="1"/>
    <col min="12293" max="12540" width="9.140625" style="3"/>
    <col min="12541" max="12541" width="32.140625" style="3" bestFit="1" customWidth="1"/>
    <col min="12542" max="12542" width="21.42578125" style="3" bestFit="1" customWidth="1"/>
    <col min="12543" max="12543" width="11.42578125" style="3" bestFit="1" customWidth="1"/>
    <col min="12544" max="12544" width="12.42578125" style="3" bestFit="1" customWidth="1"/>
    <col min="12545" max="12545" width="10.42578125" style="3" bestFit="1" customWidth="1"/>
    <col min="12546" max="12547" width="9.140625" style="3"/>
    <col min="12548" max="12548" width="15.85546875" style="3" customWidth="1"/>
    <col min="12549" max="12796" width="9.140625" style="3"/>
    <col min="12797" max="12797" width="32.140625" style="3" bestFit="1" customWidth="1"/>
    <col min="12798" max="12798" width="21.42578125" style="3" bestFit="1" customWidth="1"/>
    <col min="12799" max="12799" width="11.42578125" style="3" bestFit="1" customWidth="1"/>
    <col min="12800" max="12800" width="12.42578125" style="3" bestFit="1" customWidth="1"/>
    <col min="12801" max="12801" width="10.42578125" style="3" bestFit="1" customWidth="1"/>
    <col min="12802" max="12803" width="9.140625" style="3"/>
    <col min="12804" max="12804" width="15.85546875" style="3" customWidth="1"/>
    <col min="12805" max="13052" width="9.140625" style="3"/>
    <col min="13053" max="13053" width="32.140625" style="3" bestFit="1" customWidth="1"/>
    <col min="13054" max="13054" width="21.42578125" style="3" bestFit="1" customWidth="1"/>
    <col min="13055" max="13055" width="11.42578125" style="3" bestFit="1" customWidth="1"/>
    <col min="13056" max="13056" width="12.42578125" style="3" bestFit="1" customWidth="1"/>
    <col min="13057" max="13057" width="10.42578125" style="3" bestFit="1" customWidth="1"/>
    <col min="13058" max="13059" width="9.140625" style="3"/>
    <col min="13060" max="13060" width="15.85546875" style="3" customWidth="1"/>
    <col min="13061" max="13308" width="9.140625" style="3"/>
    <col min="13309" max="13309" width="32.140625" style="3" bestFit="1" customWidth="1"/>
    <col min="13310" max="13310" width="21.42578125" style="3" bestFit="1" customWidth="1"/>
    <col min="13311" max="13311" width="11.42578125" style="3" bestFit="1" customWidth="1"/>
    <col min="13312" max="13312" width="12.42578125" style="3" bestFit="1" customWidth="1"/>
    <col min="13313" max="13313" width="10.42578125" style="3" bestFit="1" customWidth="1"/>
    <col min="13314" max="13315" width="9.140625" style="3"/>
    <col min="13316" max="13316" width="15.85546875" style="3" customWidth="1"/>
    <col min="13317" max="13564" width="9.140625" style="3"/>
    <col min="13565" max="13565" width="32.140625" style="3" bestFit="1" customWidth="1"/>
    <col min="13566" max="13566" width="21.42578125" style="3" bestFit="1" customWidth="1"/>
    <col min="13567" max="13567" width="11.42578125" style="3" bestFit="1" customWidth="1"/>
    <col min="13568" max="13568" width="12.42578125" style="3" bestFit="1" customWidth="1"/>
    <col min="13569" max="13569" width="10.42578125" style="3" bestFit="1" customWidth="1"/>
    <col min="13570" max="13571" width="9.140625" style="3"/>
    <col min="13572" max="13572" width="15.85546875" style="3" customWidth="1"/>
    <col min="13573" max="13820" width="9.140625" style="3"/>
    <col min="13821" max="13821" width="32.140625" style="3" bestFit="1" customWidth="1"/>
    <col min="13822" max="13822" width="21.42578125" style="3" bestFit="1" customWidth="1"/>
    <col min="13823" max="13823" width="11.42578125" style="3" bestFit="1" customWidth="1"/>
    <col min="13824" max="13824" width="12.42578125" style="3" bestFit="1" customWidth="1"/>
    <col min="13825" max="13825" width="10.42578125" style="3" bestFit="1" customWidth="1"/>
    <col min="13826" max="13827" width="9.140625" style="3"/>
    <col min="13828" max="13828" width="15.85546875" style="3" customWidth="1"/>
    <col min="13829" max="14076" width="9.140625" style="3"/>
    <col min="14077" max="14077" width="32.140625" style="3" bestFit="1" customWidth="1"/>
    <col min="14078" max="14078" width="21.42578125" style="3" bestFit="1" customWidth="1"/>
    <col min="14079" max="14079" width="11.42578125" style="3" bestFit="1" customWidth="1"/>
    <col min="14080" max="14080" width="12.42578125" style="3" bestFit="1" customWidth="1"/>
    <col min="14081" max="14081" width="10.42578125" style="3" bestFit="1" customWidth="1"/>
    <col min="14082" max="14083" width="9.140625" style="3"/>
    <col min="14084" max="14084" width="15.85546875" style="3" customWidth="1"/>
    <col min="14085" max="14332" width="9.140625" style="3"/>
    <col min="14333" max="14333" width="32.140625" style="3" bestFit="1" customWidth="1"/>
    <col min="14334" max="14334" width="21.42578125" style="3" bestFit="1" customWidth="1"/>
    <col min="14335" max="14335" width="11.42578125" style="3" bestFit="1" customWidth="1"/>
    <col min="14336" max="14336" width="12.42578125" style="3" bestFit="1" customWidth="1"/>
    <col min="14337" max="14337" width="10.42578125" style="3" bestFit="1" customWidth="1"/>
    <col min="14338" max="14339" width="9.140625" style="3"/>
    <col min="14340" max="14340" width="15.85546875" style="3" customWidth="1"/>
    <col min="14341" max="14588" width="9.140625" style="3"/>
    <col min="14589" max="14589" width="32.140625" style="3" bestFit="1" customWidth="1"/>
    <col min="14590" max="14590" width="21.42578125" style="3" bestFit="1" customWidth="1"/>
    <col min="14591" max="14591" width="11.42578125" style="3" bestFit="1" customWidth="1"/>
    <col min="14592" max="14592" width="12.42578125" style="3" bestFit="1" customWidth="1"/>
    <col min="14593" max="14593" width="10.42578125" style="3" bestFit="1" customWidth="1"/>
    <col min="14594" max="14595" width="9.140625" style="3"/>
    <col min="14596" max="14596" width="15.85546875" style="3" customWidth="1"/>
    <col min="14597" max="14844" width="9.140625" style="3"/>
    <col min="14845" max="14845" width="32.140625" style="3" bestFit="1" customWidth="1"/>
    <col min="14846" max="14846" width="21.42578125" style="3" bestFit="1" customWidth="1"/>
    <col min="14847" max="14847" width="11.42578125" style="3" bestFit="1" customWidth="1"/>
    <col min="14848" max="14848" width="12.42578125" style="3" bestFit="1" customWidth="1"/>
    <col min="14849" max="14849" width="10.42578125" style="3" bestFit="1" customWidth="1"/>
    <col min="14850" max="14851" width="9.140625" style="3"/>
    <col min="14852" max="14852" width="15.85546875" style="3" customWidth="1"/>
    <col min="14853" max="15100" width="9.140625" style="3"/>
    <col min="15101" max="15101" width="32.140625" style="3" bestFit="1" customWidth="1"/>
    <col min="15102" max="15102" width="21.42578125" style="3" bestFit="1" customWidth="1"/>
    <col min="15103" max="15103" width="11.42578125" style="3" bestFit="1" customWidth="1"/>
    <col min="15104" max="15104" width="12.42578125" style="3" bestFit="1" customWidth="1"/>
    <col min="15105" max="15105" width="10.42578125" style="3" bestFit="1" customWidth="1"/>
    <col min="15106" max="15107" width="9.140625" style="3"/>
    <col min="15108" max="15108" width="15.85546875" style="3" customWidth="1"/>
    <col min="15109" max="15356" width="9.140625" style="3"/>
    <col min="15357" max="15357" width="32.140625" style="3" bestFit="1" customWidth="1"/>
    <col min="15358" max="15358" width="21.42578125" style="3" bestFit="1" customWidth="1"/>
    <col min="15359" max="15359" width="11.42578125" style="3" bestFit="1" customWidth="1"/>
    <col min="15360" max="15360" width="12.42578125" style="3" bestFit="1" customWidth="1"/>
    <col min="15361" max="15361" width="10.42578125" style="3" bestFit="1" customWidth="1"/>
    <col min="15362" max="15363" width="9.140625" style="3"/>
    <col min="15364" max="15364" width="15.85546875" style="3" customWidth="1"/>
    <col min="15365" max="15612" width="9.140625" style="3"/>
    <col min="15613" max="15613" width="32.140625" style="3" bestFit="1" customWidth="1"/>
    <col min="15614" max="15614" width="21.42578125" style="3" bestFit="1" customWidth="1"/>
    <col min="15615" max="15615" width="11.42578125" style="3" bestFit="1" customWidth="1"/>
    <col min="15616" max="15616" width="12.42578125" style="3" bestFit="1" customWidth="1"/>
    <col min="15617" max="15617" width="10.42578125" style="3" bestFit="1" customWidth="1"/>
    <col min="15618" max="15619" width="9.140625" style="3"/>
    <col min="15620" max="15620" width="15.85546875" style="3" customWidth="1"/>
    <col min="15621" max="15868" width="9.140625" style="3"/>
    <col min="15869" max="15869" width="32.140625" style="3" bestFit="1" customWidth="1"/>
    <col min="15870" max="15870" width="21.42578125" style="3" bestFit="1" customWidth="1"/>
    <col min="15871" max="15871" width="11.42578125" style="3" bestFit="1" customWidth="1"/>
    <col min="15872" max="15872" width="12.42578125" style="3" bestFit="1" customWidth="1"/>
    <col min="15873" max="15873" width="10.42578125" style="3" bestFit="1" customWidth="1"/>
    <col min="15874" max="15875" width="9.140625" style="3"/>
    <col min="15876" max="15876" width="15.85546875" style="3" customWidth="1"/>
    <col min="15877" max="16124" width="9.140625" style="3"/>
    <col min="16125" max="16125" width="32.140625" style="3" bestFit="1" customWidth="1"/>
    <col min="16126" max="16126" width="21.42578125" style="3" bestFit="1" customWidth="1"/>
    <col min="16127" max="16127" width="11.42578125" style="3" bestFit="1" customWidth="1"/>
    <col min="16128" max="16128" width="12.42578125" style="3" bestFit="1" customWidth="1"/>
    <col min="16129" max="16129" width="10.42578125" style="3" bestFit="1" customWidth="1"/>
    <col min="16130" max="16131" width="9.140625" style="3"/>
    <col min="16132" max="16132" width="15.85546875" style="3" customWidth="1"/>
    <col min="16133" max="16380" width="9.140625" style="3"/>
    <col min="16381" max="16384" width="9.140625" style="3" customWidth="1"/>
  </cols>
  <sheetData>
    <row r="1" spans="1:7" x14ac:dyDescent="0.25">
      <c r="F1" s="33" t="s">
        <v>111</v>
      </c>
    </row>
    <row r="2" spans="1:7" ht="22.5" customHeight="1" x14ac:dyDescent="0.25">
      <c r="E2" s="3" t="s">
        <v>95</v>
      </c>
    </row>
    <row r="4" spans="1:7" s="7" customFormat="1" x14ac:dyDescent="0.25">
      <c r="A4" s="12" t="s">
        <v>13</v>
      </c>
      <c r="B4" s="13"/>
      <c r="C4" s="13"/>
    </row>
    <row r="5" spans="1:7" s="7" customFormat="1" x14ac:dyDescent="0.25">
      <c r="A5" s="14" t="s">
        <v>31</v>
      </c>
      <c r="B5" s="6" t="s">
        <v>91</v>
      </c>
      <c r="E5" s="13" t="s">
        <v>92</v>
      </c>
    </row>
    <row r="6" spans="1:7" s="7" customFormat="1" ht="31.5" x14ac:dyDescent="0.25">
      <c r="A6" s="14" t="s">
        <v>42</v>
      </c>
      <c r="B6" s="50" t="s">
        <v>59</v>
      </c>
      <c r="E6" s="7" t="s">
        <v>93</v>
      </c>
    </row>
    <row r="7" spans="1:7" s="7" customFormat="1" x14ac:dyDescent="0.25">
      <c r="A7" s="14" t="s">
        <v>107</v>
      </c>
      <c r="B7" s="50" t="s">
        <v>108</v>
      </c>
      <c r="E7" s="7" t="s">
        <v>94</v>
      </c>
    </row>
    <row r="8" spans="1:7" s="7" customFormat="1" x14ac:dyDescent="0.25">
      <c r="A8" s="14" t="s">
        <v>48</v>
      </c>
      <c r="B8" s="6" t="s">
        <v>60</v>
      </c>
    </row>
    <row r="9" spans="1:7" s="7" customFormat="1" x14ac:dyDescent="0.25">
      <c r="A9" s="14" t="s">
        <v>32</v>
      </c>
      <c r="B9" s="6" t="s">
        <v>15</v>
      </c>
      <c r="E9" s="31" t="s">
        <v>109</v>
      </c>
      <c r="F9" s="31"/>
    </row>
    <row r="10" spans="1:7" s="7" customFormat="1" x14ac:dyDescent="0.25">
      <c r="B10" s="6"/>
      <c r="C10" s="15"/>
      <c r="E10" s="31" t="s">
        <v>110</v>
      </c>
      <c r="F10" s="31"/>
    </row>
    <row r="11" spans="1:7" s="7" customFormat="1" x14ac:dyDescent="0.25">
      <c r="A11" s="12"/>
      <c r="C11" s="15"/>
      <c r="D11" s="15"/>
    </row>
    <row r="12" spans="1:7" s="7" customFormat="1" x14ac:dyDescent="0.25">
      <c r="A12" s="52" t="s">
        <v>44</v>
      </c>
      <c r="B12" s="52"/>
      <c r="C12" s="15"/>
      <c r="D12" s="15"/>
      <c r="E12" s="15"/>
      <c r="F12" s="15"/>
      <c r="G12" s="15"/>
    </row>
    <row r="13" spans="1:7" s="7" customFormat="1" x14ac:dyDescent="0.25">
      <c r="A13" s="8"/>
      <c r="B13" s="9" t="s">
        <v>7</v>
      </c>
      <c r="C13" s="9" t="s">
        <v>8</v>
      </c>
      <c r="D13" s="9" t="s">
        <v>36</v>
      </c>
      <c r="E13" s="15"/>
      <c r="F13" s="15"/>
    </row>
    <row r="14" spans="1:7" s="7" customFormat="1" x14ac:dyDescent="0.25">
      <c r="A14" s="10">
        <v>1</v>
      </c>
      <c r="B14" s="11" t="s">
        <v>1</v>
      </c>
      <c r="C14" s="24">
        <f>IF(D14=75,ROUNDDOWN($C$28*D14/100,2),ROUND($C$28*D14/100,2))</f>
        <v>150000</v>
      </c>
      <c r="D14" s="25">
        <v>75</v>
      </c>
      <c r="E14" s="15"/>
      <c r="F14" s="15"/>
    </row>
    <row r="15" spans="1:7" s="7" customFormat="1" x14ac:dyDescent="0.25">
      <c r="A15" s="10">
        <v>2</v>
      </c>
      <c r="B15" s="11" t="s">
        <v>9</v>
      </c>
      <c r="C15" s="24">
        <f>ROUND($C$28*D15/100,2)</f>
        <v>50000</v>
      </c>
      <c r="D15" s="25">
        <v>25</v>
      </c>
      <c r="E15" s="15"/>
      <c r="F15" s="15"/>
    </row>
    <row r="16" spans="1:7" s="7" customFormat="1" x14ac:dyDescent="0.25">
      <c r="A16" s="10">
        <v>3</v>
      </c>
      <c r="B16" s="11" t="s">
        <v>11</v>
      </c>
      <c r="C16" s="24">
        <f>ROUND($C$28*D16/100,2)</f>
        <v>0</v>
      </c>
      <c r="D16" s="25"/>
      <c r="E16" s="15"/>
      <c r="F16" s="15"/>
    </row>
    <row r="17" spans="1:7" s="7" customFormat="1" x14ac:dyDescent="0.25">
      <c r="A17" s="10">
        <v>4</v>
      </c>
      <c r="B17" s="11" t="s">
        <v>10</v>
      </c>
      <c r="C17" s="24">
        <f>ROUND($C$28*D17/100,2)</f>
        <v>0</v>
      </c>
      <c r="D17" s="25"/>
      <c r="E17" s="15"/>
      <c r="F17" s="15"/>
    </row>
    <row r="18" spans="1:7" s="7" customFormat="1" x14ac:dyDescent="0.25">
      <c r="A18" s="10">
        <v>5</v>
      </c>
      <c r="B18" s="11" t="s">
        <v>33</v>
      </c>
      <c r="C18" s="24">
        <f>ROUND($C$28*D18/100,2)</f>
        <v>0</v>
      </c>
      <c r="D18" s="25"/>
      <c r="E18" s="15"/>
      <c r="F18" s="15"/>
    </row>
    <row r="19" spans="1:7" s="7" customFormat="1" x14ac:dyDescent="0.25">
      <c r="A19" s="53" t="s">
        <v>37</v>
      </c>
      <c r="B19" s="54"/>
      <c r="C19" s="16">
        <f>SUM(C14:C18)</f>
        <v>200000</v>
      </c>
      <c r="D19" s="16">
        <f>SUM(D14:D18)</f>
        <v>100</v>
      </c>
    </row>
    <row r="20" spans="1:7" s="7" customFormat="1" x14ac:dyDescent="0.25">
      <c r="A20" s="12"/>
      <c r="C20" s="15"/>
      <c r="D20" s="15"/>
      <c r="E20" s="15"/>
      <c r="F20" s="15"/>
    </row>
    <row r="21" spans="1:7" s="7" customFormat="1" x14ac:dyDescent="0.25">
      <c r="A21" s="55" t="s">
        <v>43</v>
      </c>
      <c r="B21" s="55"/>
    </row>
    <row r="22" spans="1:7" s="7" customFormat="1" x14ac:dyDescent="0.25">
      <c r="A22" s="56" t="s">
        <v>17</v>
      </c>
      <c r="B22" s="59"/>
      <c r="C22" s="9" t="s">
        <v>12</v>
      </c>
      <c r="D22" s="17" t="s">
        <v>30</v>
      </c>
      <c r="E22" s="18"/>
    </row>
    <row r="23" spans="1:7" s="7" customFormat="1" x14ac:dyDescent="0.25">
      <c r="A23" s="11" t="s">
        <v>2</v>
      </c>
      <c r="B23" s="11"/>
      <c r="C23" s="24">
        <f>G33</f>
        <v>98120.2</v>
      </c>
      <c r="D23" s="24">
        <f>IFERROR((ROUND(C23/$C$26*100,2)),0)</f>
        <v>52.49</v>
      </c>
      <c r="E23" s="19"/>
    </row>
    <row r="24" spans="1:7" s="7" customFormat="1" x14ac:dyDescent="0.25">
      <c r="A24" s="32" t="s">
        <v>46</v>
      </c>
      <c r="B24" s="11"/>
      <c r="C24" s="24">
        <f>G38</f>
        <v>3310</v>
      </c>
      <c r="D24" s="24">
        <f>IFERROR((ROUND(C24/$C$26*100,2)),0)</f>
        <v>1.77</v>
      </c>
      <c r="E24" s="19"/>
    </row>
    <row r="25" spans="1:7" s="7" customFormat="1" x14ac:dyDescent="0.25">
      <c r="A25" s="32" t="s">
        <v>47</v>
      </c>
      <c r="B25" s="11"/>
      <c r="C25" s="24">
        <f>G42</f>
        <v>85486.959999999992</v>
      </c>
      <c r="D25" s="24">
        <f>IFERROR((ROUND(C25/$C$26*100,2)),0)</f>
        <v>45.74</v>
      </c>
      <c r="E25" s="19"/>
    </row>
    <row r="26" spans="1:7" s="7" customFormat="1" x14ac:dyDescent="0.25">
      <c r="A26" s="60" t="s">
        <v>18</v>
      </c>
      <c r="B26" s="61"/>
      <c r="C26" s="26">
        <f>SUM(C23:C25)</f>
        <v>186917.15999999997</v>
      </c>
      <c r="D26" s="26"/>
      <c r="E26" s="19"/>
    </row>
    <row r="27" spans="1:7" s="7" customFormat="1" x14ac:dyDescent="0.25">
      <c r="A27" s="60" t="s">
        <v>19</v>
      </c>
      <c r="B27" s="61"/>
      <c r="C27" s="26">
        <f>G57</f>
        <v>13082.840000000026</v>
      </c>
      <c r="D27" s="26"/>
      <c r="E27" s="19"/>
    </row>
    <row r="28" spans="1:7" s="7" customFormat="1" x14ac:dyDescent="0.25">
      <c r="A28" s="56" t="s">
        <v>20</v>
      </c>
      <c r="B28" s="59"/>
      <c r="C28" s="27">
        <f>SUM(C26:C27)</f>
        <v>200000</v>
      </c>
      <c r="D28" s="27"/>
      <c r="E28" s="20"/>
    </row>
    <row r="29" spans="1:7" s="7" customFormat="1" x14ac:dyDescent="0.25"/>
    <row r="30" spans="1:7" s="7" customFormat="1" x14ac:dyDescent="0.25">
      <c r="A30" s="21" t="s">
        <v>49</v>
      </c>
      <c r="B30" s="12"/>
    </row>
    <row r="31" spans="1:7" s="7" customFormat="1" x14ac:dyDescent="0.25">
      <c r="A31" s="9" t="s">
        <v>21</v>
      </c>
      <c r="B31" s="9" t="s">
        <v>0</v>
      </c>
      <c r="C31" s="9" t="s">
        <v>22</v>
      </c>
      <c r="D31" s="9" t="s">
        <v>23</v>
      </c>
      <c r="E31" s="9" t="s">
        <v>29</v>
      </c>
      <c r="F31" s="9" t="s">
        <v>45</v>
      </c>
      <c r="G31" s="17" t="s">
        <v>12</v>
      </c>
    </row>
    <row r="32" spans="1:7" s="7" customFormat="1" x14ac:dyDescent="0.25">
      <c r="A32" s="22" t="s">
        <v>24</v>
      </c>
      <c r="B32" s="23"/>
      <c r="C32" s="23"/>
      <c r="D32" s="23"/>
      <c r="E32" s="23"/>
      <c r="F32" s="23"/>
      <c r="G32" s="48"/>
    </row>
    <row r="33" spans="1:9" s="7" customFormat="1" x14ac:dyDescent="0.25">
      <c r="A33" s="9" t="s">
        <v>25</v>
      </c>
      <c r="B33" s="56" t="s">
        <v>2</v>
      </c>
      <c r="C33" s="57"/>
      <c r="D33" s="57"/>
      <c r="E33" s="57"/>
      <c r="F33" s="58"/>
      <c r="G33" s="29">
        <f>SUM(G34:G37)</f>
        <v>98120.2</v>
      </c>
    </row>
    <row r="34" spans="1:9" s="5" customFormat="1" ht="110.25" x14ac:dyDescent="0.25">
      <c r="A34" s="37" t="s">
        <v>63</v>
      </c>
      <c r="B34" s="4" t="s">
        <v>61</v>
      </c>
      <c r="C34" s="35" t="s">
        <v>67</v>
      </c>
      <c r="D34" s="4" t="s">
        <v>34</v>
      </c>
      <c r="E34" s="4">
        <v>28</v>
      </c>
      <c r="F34" s="34">
        <f>1887.15*0.25</f>
        <v>471.78750000000002</v>
      </c>
      <c r="G34" s="28">
        <f>ROUND(E34*F34,2)</f>
        <v>13210.05</v>
      </c>
    </row>
    <row r="35" spans="1:9" s="5" customFormat="1" ht="157.5" x14ac:dyDescent="0.25">
      <c r="A35" s="37" t="s">
        <v>64</v>
      </c>
      <c r="B35" s="6" t="s">
        <v>68</v>
      </c>
      <c r="C35" s="35" t="s">
        <v>69</v>
      </c>
      <c r="D35" s="4" t="s">
        <v>34</v>
      </c>
      <c r="E35" s="4">
        <v>28</v>
      </c>
      <c r="F35" s="34">
        <f>1887.15*0.75</f>
        <v>1415.3625000000002</v>
      </c>
      <c r="G35" s="28">
        <f>ROUND(E35*F35,2)</f>
        <v>39630.15</v>
      </c>
    </row>
    <row r="36" spans="1:9" s="47" customFormat="1" ht="236.25" x14ac:dyDescent="0.25">
      <c r="A36" s="42" t="s">
        <v>65</v>
      </c>
      <c r="B36" s="43" t="s">
        <v>62</v>
      </c>
      <c r="C36" s="44" t="s">
        <v>112</v>
      </c>
      <c r="D36" s="43" t="s">
        <v>34</v>
      </c>
      <c r="E36" s="43">
        <v>16</v>
      </c>
      <c r="F36" s="45">
        <v>1500</v>
      </c>
      <c r="G36" s="46">
        <f>E36*F36</f>
        <v>24000</v>
      </c>
    </row>
    <row r="37" spans="1:9" s="5" customFormat="1" ht="267.75" x14ac:dyDescent="0.25">
      <c r="A37" s="37" t="s">
        <v>66</v>
      </c>
      <c r="B37" s="49" t="s">
        <v>77</v>
      </c>
      <c r="C37" s="35" t="s">
        <v>117</v>
      </c>
      <c r="D37" s="4" t="s">
        <v>34</v>
      </c>
      <c r="E37" s="4">
        <v>28</v>
      </c>
      <c r="F37" s="34">
        <v>760</v>
      </c>
      <c r="G37" s="28">
        <f>ROUND(E37*F37,2)</f>
        <v>21280</v>
      </c>
    </row>
    <row r="38" spans="1:9" s="7" customFormat="1" x14ac:dyDescent="0.25">
      <c r="A38" s="38" t="s">
        <v>3</v>
      </c>
      <c r="B38" s="56" t="s">
        <v>46</v>
      </c>
      <c r="C38" s="62"/>
      <c r="D38" s="57"/>
      <c r="E38" s="57"/>
      <c r="F38" s="58"/>
      <c r="G38" s="29">
        <f>SUM(G39:G41)</f>
        <v>3310</v>
      </c>
    </row>
    <row r="39" spans="1:9" s="5" customFormat="1" ht="78.75" x14ac:dyDescent="0.25">
      <c r="A39" s="37" t="s">
        <v>72</v>
      </c>
      <c r="B39" s="35" t="s">
        <v>75</v>
      </c>
      <c r="C39" s="35" t="s">
        <v>70</v>
      </c>
      <c r="D39" s="4" t="s">
        <v>35</v>
      </c>
      <c r="E39" s="4">
        <v>60</v>
      </c>
      <c r="F39" s="4">
        <v>8.5</v>
      </c>
      <c r="G39" s="28">
        <f>ROUND(E39*F39,2)</f>
        <v>510</v>
      </c>
    </row>
    <row r="40" spans="1:9" s="5" customFormat="1" ht="63" x14ac:dyDescent="0.25">
      <c r="A40" s="37" t="s">
        <v>73</v>
      </c>
      <c r="B40" s="35" t="s">
        <v>76</v>
      </c>
      <c r="C40" s="35" t="s">
        <v>71</v>
      </c>
      <c r="D40" s="4" t="s">
        <v>35</v>
      </c>
      <c r="E40" s="4">
        <v>40</v>
      </c>
      <c r="F40" s="4">
        <v>55</v>
      </c>
      <c r="G40" s="28">
        <f>ROUND(E40*F40,2)</f>
        <v>2200</v>
      </c>
    </row>
    <row r="41" spans="1:9" s="5" customFormat="1" ht="78.75" x14ac:dyDescent="0.25">
      <c r="A41" s="37" t="s">
        <v>78</v>
      </c>
      <c r="B41" s="4" t="s">
        <v>88</v>
      </c>
      <c r="C41" s="35" t="s">
        <v>89</v>
      </c>
      <c r="D41" s="4" t="s">
        <v>35</v>
      </c>
      <c r="E41" s="4">
        <v>2</v>
      </c>
      <c r="F41" s="4">
        <v>300</v>
      </c>
      <c r="G41" s="28">
        <f>ROUND(E41*F41,2)</f>
        <v>600</v>
      </c>
    </row>
    <row r="42" spans="1:9" s="7" customFormat="1" x14ac:dyDescent="0.25">
      <c r="A42" s="38" t="s">
        <v>4</v>
      </c>
      <c r="B42" s="56" t="s">
        <v>5</v>
      </c>
      <c r="C42" s="57"/>
      <c r="D42" s="57"/>
      <c r="E42" s="57"/>
      <c r="F42" s="58"/>
      <c r="G42" s="29">
        <f>SUM(G43:G55)</f>
        <v>85486.959999999992</v>
      </c>
    </row>
    <row r="43" spans="1:9" s="5" customFormat="1" x14ac:dyDescent="0.25">
      <c r="A43" s="39" t="s">
        <v>79</v>
      </c>
      <c r="B43" s="36"/>
      <c r="C43" s="36"/>
      <c r="D43" s="36"/>
      <c r="E43" s="36"/>
      <c r="F43" s="36"/>
      <c r="G43" s="25"/>
    </row>
    <row r="44" spans="1:9" s="5" customFormat="1" ht="110.25" x14ac:dyDescent="0.25">
      <c r="A44" s="37" t="s">
        <v>96</v>
      </c>
      <c r="B44" s="4" t="s">
        <v>50</v>
      </c>
      <c r="C44" s="35" t="s">
        <v>113</v>
      </c>
      <c r="D44" s="4" t="s">
        <v>35</v>
      </c>
      <c r="E44" s="4">
        <v>700</v>
      </c>
      <c r="F44" s="34">
        <v>25.34374</v>
      </c>
      <c r="G44" s="28">
        <f t="shared" ref="G44:G53" si="0">ROUND(E44*F44,2)</f>
        <v>17740.62</v>
      </c>
      <c r="I44" s="69"/>
    </row>
    <row r="45" spans="1:9" s="5" customFormat="1" ht="63" x14ac:dyDescent="0.25">
      <c r="A45" s="37" t="s">
        <v>97</v>
      </c>
      <c r="B45" s="35" t="s">
        <v>80</v>
      </c>
      <c r="C45" s="35" t="s">
        <v>114</v>
      </c>
      <c r="D45" s="4" t="s">
        <v>35</v>
      </c>
      <c r="E45" s="4">
        <v>7</v>
      </c>
      <c r="F45" s="4">
        <v>368.19143000000003</v>
      </c>
      <c r="G45" s="28">
        <f t="shared" si="0"/>
        <v>2577.34</v>
      </c>
    </row>
    <row r="46" spans="1:9" s="5" customFormat="1" ht="31.5" x14ac:dyDescent="0.25">
      <c r="A46" s="37" t="s">
        <v>98</v>
      </c>
      <c r="B46" s="4" t="s">
        <v>51</v>
      </c>
      <c r="C46" s="35" t="s">
        <v>74</v>
      </c>
      <c r="D46" s="4" t="s">
        <v>35</v>
      </c>
      <c r="E46" s="4">
        <v>300</v>
      </c>
      <c r="F46" s="34">
        <v>1.67</v>
      </c>
      <c r="G46" s="28">
        <f t="shared" si="0"/>
        <v>501</v>
      </c>
    </row>
    <row r="47" spans="1:9" s="5" customFormat="1" ht="78.75" x14ac:dyDescent="0.25">
      <c r="A47" s="37" t="s">
        <v>99</v>
      </c>
      <c r="B47" s="35" t="s">
        <v>53</v>
      </c>
      <c r="C47" s="35" t="s">
        <v>115</v>
      </c>
      <c r="D47" s="4" t="s">
        <v>35</v>
      </c>
      <c r="E47" s="4">
        <v>210</v>
      </c>
      <c r="F47" s="4">
        <v>44.714300000000001</v>
      </c>
      <c r="G47" s="28">
        <f t="shared" si="0"/>
        <v>9390</v>
      </c>
    </row>
    <row r="48" spans="1:9" s="5" customFormat="1" x14ac:dyDescent="0.25">
      <c r="A48" s="39" t="s">
        <v>52</v>
      </c>
      <c r="B48" s="36"/>
      <c r="C48" s="36"/>
      <c r="D48" s="36"/>
      <c r="E48" s="36"/>
      <c r="F48" s="36"/>
      <c r="G48" s="25"/>
    </row>
    <row r="49" spans="1:8" s="5" customFormat="1" ht="299.25" x14ac:dyDescent="0.25">
      <c r="A49" s="37" t="s">
        <v>100</v>
      </c>
      <c r="B49" s="4" t="s">
        <v>81</v>
      </c>
      <c r="C49" s="35" t="s">
        <v>116</v>
      </c>
      <c r="D49" s="4" t="s">
        <v>41</v>
      </c>
      <c r="E49" s="4">
        <v>75</v>
      </c>
      <c r="F49" s="4">
        <v>220</v>
      </c>
      <c r="G49" s="28">
        <f t="shared" si="0"/>
        <v>16500</v>
      </c>
      <c r="H49" s="51"/>
    </row>
    <row r="50" spans="1:8" s="5" customFormat="1" ht="110.25" x14ac:dyDescent="0.25">
      <c r="A50" s="37" t="s">
        <v>101</v>
      </c>
      <c r="B50" s="4" t="s">
        <v>54</v>
      </c>
      <c r="C50" s="35" t="s">
        <v>83</v>
      </c>
      <c r="D50" s="4" t="s">
        <v>35</v>
      </c>
      <c r="E50" s="4">
        <v>25</v>
      </c>
      <c r="F50" s="4">
        <v>785.28</v>
      </c>
      <c r="G50" s="28">
        <f t="shared" si="0"/>
        <v>19632</v>
      </c>
    </row>
    <row r="51" spans="1:8" s="5" customFormat="1" ht="63" x14ac:dyDescent="0.25">
      <c r="A51" s="37" t="s">
        <v>102</v>
      </c>
      <c r="B51" s="4" t="s">
        <v>55</v>
      </c>
      <c r="C51" s="35" t="s">
        <v>84</v>
      </c>
      <c r="D51" s="4" t="s">
        <v>35</v>
      </c>
      <c r="E51" s="4">
        <v>12</v>
      </c>
      <c r="F51" s="4">
        <v>348</v>
      </c>
      <c r="G51" s="28">
        <f t="shared" si="0"/>
        <v>4176</v>
      </c>
    </row>
    <row r="52" spans="1:8" s="5" customFormat="1" ht="94.5" x14ac:dyDescent="0.25">
      <c r="A52" s="37" t="s">
        <v>103</v>
      </c>
      <c r="B52" s="4" t="s">
        <v>56</v>
      </c>
      <c r="C52" s="35" t="s">
        <v>57</v>
      </c>
      <c r="D52" s="4" t="s">
        <v>35</v>
      </c>
      <c r="E52" s="4">
        <v>120</v>
      </c>
      <c r="F52" s="4">
        <v>8.5</v>
      </c>
      <c r="G52" s="28">
        <f t="shared" si="0"/>
        <v>1020</v>
      </c>
    </row>
    <row r="53" spans="1:8" s="5" customFormat="1" ht="78.75" x14ac:dyDescent="0.25">
      <c r="A53" s="37" t="s">
        <v>104</v>
      </c>
      <c r="B53" s="4" t="s">
        <v>58</v>
      </c>
      <c r="C53" s="35" t="s">
        <v>85</v>
      </c>
      <c r="D53" s="4" t="s">
        <v>35</v>
      </c>
      <c r="E53" s="4">
        <v>90</v>
      </c>
      <c r="F53" s="4">
        <v>55</v>
      </c>
      <c r="G53" s="28">
        <f t="shared" si="0"/>
        <v>4950</v>
      </c>
    </row>
    <row r="54" spans="1:8" s="5" customFormat="1" ht="78.75" x14ac:dyDescent="0.25">
      <c r="A54" s="37" t="s">
        <v>105</v>
      </c>
      <c r="B54" s="35" t="s">
        <v>82</v>
      </c>
      <c r="C54" s="35" t="s">
        <v>87</v>
      </c>
      <c r="D54" s="4" t="s">
        <v>41</v>
      </c>
      <c r="E54" s="4">
        <v>100</v>
      </c>
      <c r="F54" s="4">
        <v>40</v>
      </c>
      <c r="G54" s="28">
        <f>ROUND(E54*F54,2)</f>
        <v>4000</v>
      </c>
    </row>
    <row r="55" spans="1:8" s="5" customFormat="1" ht="63" x14ac:dyDescent="0.25">
      <c r="A55" s="37" t="s">
        <v>106</v>
      </c>
      <c r="B55" s="35" t="s">
        <v>86</v>
      </c>
      <c r="C55" s="35" t="s">
        <v>90</v>
      </c>
      <c r="D55" s="4" t="s">
        <v>35</v>
      </c>
      <c r="E55" s="4">
        <v>25</v>
      </c>
      <c r="F55" s="4">
        <v>200</v>
      </c>
      <c r="G55" s="28">
        <f>ROUND(E55*F55,2)</f>
        <v>5000</v>
      </c>
    </row>
    <row r="56" spans="1:8" s="7" customFormat="1" x14ac:dyDescent="0.25">
      <c r="A56" s="63" t="s">
        <v>27</v>
      </c>
      <c r="B56" s="64"/>
      <c r="C56" s="64"/>
      <c r="D56" s="64"/>
      <c r="E56" s="64"/>
      <c r="F56" s="65"/>
      <c r="G56" s="16">
        <f>SUM(G33,G38,G42)</f>
        <v>186917.15999999997</v>
      </c>
    </row>
    <row r="57" spans="1:8" s="5" customFormat="1" x14ac:dyDescent="0.25">
      <c r="A57" s="66" t="s">
        <v>28</v>
      </c>
      <c r="B57" s="67"/>
      <c r="C57" s="67"/>
      <c r="D57" s="67"/>
      <c r="E57" s="67"/>
      <c r="F57" s="68"/>
      <c r="G57" s="30">
        <f>G58-G56</f>
        <v>13082.840000000026</v>
      </c>
    </row>
    <row r="58" spans="1:8" s="7" customFormat="1" x14ac:dyDescent="0.25">
      <c r="A58" s="56" t="s">
        <v>6</v>
      </c>
      <c r="B58" s="57"/>
      <c r="C58" s="57"/>
      <c r="D58" s="57"/>
      <c r="E58" s="57"/>
      <c r="F58" s="58"/>
      <c r="G58" s="29">
        <v>200000</v>
      </c>
      <c r="H58" s="41"/>
    </row>
    <row r="59" spans="1:8" s="7" customFormat="1" x14ac:dyDescent="0.25"/>
    <row r="60" spans="1:8" s="7" customFormat="1" x14ac:dyDescent="0.25"/>
    <row r="61" spans="1:8" s="7" customFormat="1" x14ac:dyDescent="0.25"/>
    <row r="64" spans="1:8" x14ac:dyDescent="0.25">
      <c r="D64" s="40"/>
    </row>
  </sheetData>
  <sheetProtection formatCells="0" formatColumns="0" formatRows="0" insertRows="0" deleteRows="0" selectLockedCells="1"/>
  <dataConsolidate/>
  <mergeCells count="13">
    <mergeCell ref="A12:B12"/>
    <mergeCell ref="A19:B19"/>
    <mergeCell ref="A21:B21"/>
    <mergeCell ref="A58:F58"/>
    <mergeCell ref="A22:B22"/>
    <mergeCell ref="A26:B26"/>
    <mergeCell ref="A28:B28"/>
    <mergeCell ref="B33:F33"/>
    <mergeCell ref="B38:F38"/>
    <mergeCell ref="B42:F42"/>
    <mergeCell ref="A56:F56"/>
    <mergeCell ref="A57:F57"/>
    <mergeCell ref="A27:B27"/>
  </mergeCells>
  <conditionalFormatting sqref="E13">
    <cfRule type="cellIs" dxfId="3" priority="6" operator="notBetween">
      <formula>0</formula>
      <formula>75</formula>
    </cfRule>
  </conditionalFormatting>
  <conditionalFormatting sqref="D19">
    <cfRule type="cellIs" dxfId="2" priority="1" operator="equal">
      <formula>0</formula>
    </cfRule>
    <cfRule type="cellIs" dxfId="1" priority="4" operator="lessThan">
      <formula>100</formula>
    </cfRule>
    <cfRule type="cellIs" dxfId="0" priority="5" operator="greaterThan">
      <formula>100</formula>
    </cfRule>
  </conditionalFormatting>
  <dataValidations xWindow="625" yWindow="324" count="13">
    <dataValidation type="decimal" operator="equal" allowBlank="1" showInputMessage="1" showErrorMessage="1" promptTitle="Tähelepanu!" prompt="AMIF tulu peab võrduma AMIF kuluga." sqref="B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B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B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B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B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B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B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B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B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B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B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B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B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B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B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983065" xr:uid="{00000000-0002-0000-0000-000000000000}">
      <formula1>G65548</formula1>
    </dataValidation>
    <dataValidation type="decimal" operator="equal" allowBlank="1" showInputMessage="1" showErrorMessage="1" promptTitle="Tähelepanu!" prompt="Kogusumma peab olema võrdne projekti kogukuludega." sqref="B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B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B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B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B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B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B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B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B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B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B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B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B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B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B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WVE983061" xr:uid="{00000000-0002-0000-0000-000001000000}">
      <formula1>G65548</formula1>
    </dataValidation>
    <dataValidation type="decimal" operator="lessThan" allowBlank="1" showInputMessage="1" showErrorMessage="1" promptTitle="Tähelepanu!" prompt="SiM toetus on kuni 25% projekti kogukuludest." sqref="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000-000002000000}">
      <formula1>IX65548*0.25</formula1>
    </dataValidation>
    <dataValidation type="decimal" operator="lessThan" allowBlank="1" showInputMessage="1" showErrorMessage="1" promptTitle="Tähelepanu!" prompt="AMIF toetus on kuni 75% kogukuludest." sqref="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000000-0002-0000-0000-000003000000}">
      <formula1>IX65548*0.75</formula1>
    </dataValidation>
    <dataValidation type="decimal" operator="lessThan" allowBlank="1" showInputMessage="1" showErrorMessage="1" promptTitle="Tähelepanu!" prompt="Kaudsed kulud moodustavad otsestest kuludest kuni 7%." sqref="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G131083 G196619 G262155 G327691 G393227 G458763 G524299 G589835 G655371 G720907 G786443 G851979 G917515 G983051 G65547" xr:uid="{00000000-0002-0000-0000-000004000000}">
      <formula1>(0.07*G65545)/1</formula1>
    </dataValidation>
    <dataValidation operator="equal" allowBlank="1" showErrorMessage="1" promptTitle="Tähelepanu!" prompt="AMIF tulu peab võrduma AMIF kuluga." sqref="B13" xr:uid="{00000000-0002-0000-0000-000006000000}"/>
    <dataValidation type="list" allowBlank="1" showInputMessage="1" showErrorMessage="1" promptTitle="Tähelepanu!" prompt="Vali nimekirjast projekti valdkond!" sqref="B10" xr:uid="{00000000-0002-0000-0000-000007000000}">
      <formula1>Valdkond</formula1>
    </dataValidation>
    <dataValidation type="list" allowBlank="1" showInputMessage="1" showErrorMessage="1" errorTitle="Tähelepanu!" error="Vali ühik nimekirjast" promptTitle="Tähelepanu!" prompt="Vali ühik nimekirjast" sqref="D34:D37 D39:D41 D43:D55" xr:uid="{00000000-0002-0000-0000-000008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57" xr:uid="{00000000-0002-0000-0000-000009000000}">
      <formula1>ROUND(G56*7%,2)</formula1>
    </dataValidation>
    <dataValidation type="decimal" allowBlank="1" showInputMessage="1" showErrorMessage="1" errorTitle="Tähelepanu!" error="AMIF toetuse osakaal ei saa olla suurem kui 75%" promptTitle="Tähelepanu!" prompt="AMIF toetuse osakaal ei saa olla suurem kui 75%" sqref="D14" xr:uid="{00000000-0002-0000-0000-00000A000000}">
      <formula1>0</formula1>
      <formula2>75</formula2>
    </dataValidation>
    <dataValidation type="decimal" operator="equal" allowBlank="1" showInputMessage="1" showErrorMessage="1" errorTitle="Tähelepanu!" error="Tervik peab olema 100%" promptTitle="Tähelepanu!" prompt="Osakaalude summa peab olema 100%" sqref="D19" xr:uid="{00000000-0002-0000-0000-00000B000000}">
      <formula1>100</formula1>
    </dataValidation>
    <dataValidation type="decimal" operator="equal" allowBlank="1" showInputMessage="1" showErrorMessage="1" sqref="C19" xr:uid="{00000000-0002-0000-0000-00000C000000}">
      <formula1>C28</formula1>
    </dataValidation>
    <dataValidation type="custom" allowBlank="1" showInputMessage="1" showErrorMessage="1" sqref="D15" xr:uid="{00000000-0002-0000-0000-00000D000000}">
      <formula1>IF(SUM(D14:D18)&gt;100," ",100-(D14+D16+D17+D18))</formula1>
    </dataValidation>
  </dataValidations>
  <pageMargins left="0.7" right="0.7" top="0.75" bottom="0.75" header="0.3" footer="0.3"/>
  <pageSetup paperSize="9" orientation="portrait" r:id="rId1"/>
  <ignoredErrors>
    <ignoredError sqref="C16:C19 D19 G39 G37"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4"/>
  <sheetViews>
    <sheetView workbookViewId="0">
      <selection activeCell="A11" sqref="A11"/>
    </sheetView>
  </sheetViews>
  <sheetFormatPr defaultColWidth="8.85546875" defaultRowHeight="15" x14ac:dyDescent="0.25"/>
  <cols>
    <col min="1" max="1" width="64.42578125" bestFit="1" customWidth="1"/>
    <col min="2" max="2" width="7.42578125" bestFit="1" customWidth="1"/>
    <col min="3" max="3" width="11.85546875" bestFit="1" customWidth="1"/>
  </cols>
  <sheetData>
    <row r="1" spans="1:1" ht="15.75" x14ac:dyDescent="0.25">
      <c r="A1" s="2" t="s">
        <v>14</v>
      </c>
    </row>
    <row r="2" spans="1:1" ht="15.75" x14ac:dyDescent="0.25">
      <c r="A2" s="2" t="s">
        <v>15</v>
      </c>
    </row>
    <row r="3" spans="1:1" ht="15.75" x14ac:dyDescent="0.25">
      <c r="A3" s="2" t="s">
        <v>16</v>
      </c>
    </row>
    <row r="6" spans="1:1" ht="15.75" x14ac:dyDescent="0.25">
      <c r="A6" s="2" t="s">
        <v>26</v>
      </c>
    </row>
    <row r="7" spans="1:1" ht="15.75" x14ac:dyDescent="0.25">
      <c r="A7" s="2" t="s">
        <v>41</v>
      </c>
    </row>
    <row r="8" spans="1:1" s="1" customFormat="1" ht="15.75" x14ac:dyDescent="0.25">
      <c r="A8" s="2" t="s">
        <v>34</v>
      </c>
    </row>
    <row r="9" spans="1:1" ht="15.75" x14ac:dyDescent="0.25">
      <c r="A9" s="2" t="s">
        <v>35</v>
      </c>
    </row>
    <row r="12" spans="1:1" ht="15.75" x14ac:dyDescent="0.25">
      <c r="A12" s="2" t="s">
        <v>38</v>
      </c>
    </row>
    <row r="13" spans="1:1" ht="15.75" x14ac:dyDescent="0.25">
      <c r="A13" s="2" t="s">
        <v>39</v>
      </c>
    </row>
    <row r="14" spans="1:1" ht="15.75" x14ac:dyDescent="0.25">
      <c r="A14" s="2" t="s">
        <v>40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 Eelarve</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Anu Viltrop</cp:lastModifiedBy>
  <dcterms:created xsi:type="dcterms:W3CDTF">2014-06-17T10:19:13Z</dcterms:created>
  <dcterms:modified xsi:type="dcterms:W3CDTF">2022-02-10T04:15:49Z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2020-06-17T14:15:06Z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f6f706d2-7a9e-48e3-ad44-0000d38853a4</vt:lpwstr>
  </property>
  <property fmtid="{D5CDD505-2E9C-101B-9397-08002B2CF9AE}" pid="8" name="MSIP_Label_2059aa38-f392-4105-be92-628035578272_ContentBits">
    <vt:lpwstr>0</vt:lpwstr>
  </property>
</Properties>
</file>